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! ! ! ! ! ZDALNA\WNIOSEK\"/>
    </mc:Choice>
  </mc:AlternateContent>
  <xr:revisionPtr revIDLastSave="0" documentId="8_{84611F1E-1C0D-4CFF-9D8B-EBA14F2FCC48}" xr6:coauthVersionLast="45" xr6:coauthVersionMax="45" xr10:uidLastSave="{00000000-0000-0000-0000-000000000000}"/>
  <bookViews>
    <workbookView xWindow="-120" yWindow="-120" windowWidth="38640" windowHeight="21240" xr2:uid="{00000000-000D-0000-FFFF-FFFF00000000}"/>
  </bookViews>
  <sheets>
    <sheet name="WNIOSEK" sheetId="1" r:id="rId1"/>
    <sheet name="Przegląd błędów" sheetId="2" r:id="rId2"/>
    <sheet name="LISTY" sheetId="3" r:id="rId3"/>
    <sheet name="EKSPORT DO BAZY" sheetId="4" r:id="rId4"/>
  </sheets>
  <definedNames>
    <definedName name="_xlnm._FilterDatabase" localSheetId="0" hidden="1">WNIOSEK!$H$12:$P$12</definedName>
    <definedName name="_xlnm.Print_Area" localSheetId="0">WNIOSEK!$A$1:$T$71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6" i="1" l="1"/>
  <c r="AG1" i="4"/>
  <c r="M1" i="4" l="1"/>
  <c r="B61" i="2" l="1"/>
  <c r="B22" i="2"/>
  <c r="O26" i="1"/>
  <c r="B60" i="2" l="1"/>
  <c r="B45" i="2"/>
  <c r="B76" i="2"/>
  <c r="B77" i="2"/>
  <c r="B72" i="2"/>
  <c r="B68" i="2"/>
  <c r="B67" i="2"/>
  <c r="B65" i="2"/>
  <c r="B64" i="2"/>
  <c r="B63" i="2"/>
  <c r="B62" i="2"/>
  <c r="B59" i="2"/>
  <c r="B58" i="2"/>
  <c r="B57" i="2"/>
  <c r="B55" i="2"/>
  <c r="B54" i="2"/>
  <c r="B53" i="2"/>
  <c r="B52" i="2"/>
  <c r="B51" i="2"/>
  <c r="B50" i="2"/>
  <c r="B49" i="2"/>
  <c r="B48" i="2"/>
  <c r="B47" i="2"/>
  <c r="B70" i="2"/>
  <c r="B15" i="2"/>
  <c r="O55" i="1"/>
  <c r="D62" i="1"/>
  <c r="O51" i="1"/>
  <c r="N31" i="1"/>
  <c r="P30" i="1"/>
  <c r="B38" i="2"/>
  <c r="B16" i="2"/>
  <c r="B31" i="2"/>
  <c r="B27" i="2"/>
  <c r="B26" i="2"/>
  <c r="B25" i="2"/>
  <c r="B14" i="2" l="1"/>
  <c r="B35" i="2" l="1"/>
  <c r="B34" i="2"/>
  <c r="I59" i="1"/>
  <c r="I60" i="1" s="1"/>
  <c r="L62" i="1" s="1"/>
  <c r="M59" i="1"/>
  <c r="L59" i="1"/>
  <c r="AF1" i="4"/>
  <c r="AE1" i="4"/>
  <c r="AD1" i="4"/>
  <c r="AC1" i="4"/>
  <c r="AB1" i="4"/>
  <c r="AA1" i="4"/>
  <c r="Z1" i="4"/>
  <c r="Y1" i="4"/>
  <c r="X1" i="4"/>
  <c r="W1" i="4"/>
  <c r="V1" i="4"/>
  <c r="U1" i="4"/>
  <c r="T1" i="4"/>
  <c r="S1" i="4"/>
  <c r="R1" i="4"/>
  <c r="Q1" i="4"/>
  <c r="P1" i="4"/>
  <c r="O1" i="4"/>
  <c r="N1" i="4"/>
  <c r="L1" i="4"/>
  <c r="J1" i="4"/>
  <c r="H1" i="4"/>
  <c r="G1" i="4"/>
  <c r="F1" i="4"/>
  <c r="D1" i="4"/>
  <c r="C1" i="4"/>
  <c r="B1" i="4"/>
  <c r="B36" i="2"/>
  <c r="B33" i="2"/>
  <c r="B32" i="2"/>
  <c r="B28" i="2"/>
  <c r="B21" i="2"/>
  <c r="B20" i="2"/>
  <c r="B19" i="2"/>
  <c r="B18" i="2"/>
  <c r="B10" i="2"/>
  <c r="B9" i="2"/>
  <c r="B8" i="2"/>
  <c r="B13" i="2"/>
  <c r="B12" i="2"/>
  <c r="B11" i="2"/>
  <c r="B7" i="2"/>
  <c r="B6" i="2"/>
  <c r="B5" i="2"/>
  <c r="K59" i="1" l="1"/>
  <c r="B39" i="2" l="1"/>
  <c r="E1" i="4"/>
  <c r="E54" i="1"/>
  <c r="O53" i="1" s="1"/>
  <c r="N59" i="1" l="1"/>
  <c r="J59" i="1"/>
  <c r="B37" i="2"/>
  <c r="B41" i="2" s="1"/>
  <c r="I1" i="4"/>
  <c r="R61" i="1" l="1"/>
  <c r="A1" i="4" s="1"/>
  <c r="R60" i="1"/>
  <c r="K1" i="4" s="1"/>
</calcChain>
</file>

<file path=xl/sharedStrings.xml><?xml version="1.0" encoding="utf-8"?>
<sst xmlns="http://schemas.openxmlformats.org/spreadsheetml/2006/main" count="438" uniqueCount="408">
  <si>
    <t>Wniosek o powierzenie grantu w ramach projektu „Granty  na kapitał obrotowy dla mikro i małych przedsiębiorstw w branży gastronomicznej oraz fitness w związku z wystąpieniem stanu epidemii COVID-19”</t>
  </si>
  <si>
    <t>Numer wniosku o grant</t>
  </si>
  <si>
    <t>NIP Wnioskodawcy</t>
  </si>
  <si>
    <t>Nazwa Wnioskodawcy</t>
  </si>
  <si>
    <t>Adres siedziby Wnioskodawcy</t>
  </si>
  <si>
    <t>Powiat</t>
  </si>
  <si>
    <t>Gmina</t>
  </si>
  <si>
    <t>Miejscowość</t>
  </si>
  <si>
    <t>Ulica</t>
  </si>
  <si>
    <t>Kod pocztowy</t>
  </si>
  <si>
    <t>Numer budynku</t>
  </si>
  <si>
    <t>Numer lokalu</t>
  </si>
  <si>
    <t>Telefon</t>
  </si>
  <si>
    <t>Osoba upoważniona do kontaktów</t>
  </si>
  <si>
    <t>Imię</t>
  </si>
  <si>
    <t>Nazwisko</t>
  </si>
  <si>
    <t>Adres e-mail</t>
  </si>
  <si>
    <t xml:space="preserve">Uwaga, jeżeli:  </t>
  </si>
  <si>
    <t xml:space="preserve">1. miejsce realizacji projektu jest inne od wskazanego powyżej adresu siedziby Wnioskodawcy, </t>
  </si>
  <si>
    <t xml:space="preserve">2. adres korespondencyjny jest inny od wskazanego powyżej adresu siedziby Wnioskodawcy, </t>
  </si>
  <si>
    <t>3. wnioskodawca posiada wspólnika</t>
  </si>
  <si>
    <t>Uzasadnienie Wniosku o powierzenie grantu</t>
  </si>
  <si>
    <t xml:space="preserve">W związku ze wzrostem zachorowań na COVID-19 jesienią 2020 roku, Rada Ministrów wprowadziła poprzez kolejne rozporządzenia zmieniające, zmiany w rozporządzeniu w sprawie ustanowienia określonych ograniczeń, nakazów i zakazów w związku z wystąpieniem stanu epidemii. 
Powyższe ograniczenia powodują istotne ryzyko dla utrzymania działalności podmiotu, który reprezentuję, w związku z sytuacją nagłego niedoboru i braku płynności finansowej, co skutkować może także wzrostem bezrobocia. W szczególności podmiot, który reprezentuję zanotował znaczący spadek obrotu gospodarczego, udokumentowany poniżej poprzez porównanie dla miesięcy wrzesień i listopad w roku 2020. </t>
  </si>
  <si>
    <t>Wyliczenie wysokości wnioskowanego wsparcia</t>
  </si>
  <si>
    <t>Numer kodu PKD przeważającej działalności Wnioskodawcy</t>
  </si>
  <si>
    <t>Obrót za wrzesień 2020 r.</t>
  </si>
  <si>
    <t>Obrót za listopad 2020 r.</t>
  </si>
  <si>
    <t>WYLICZONA KWOTA MOŻLIWEGO DOFINANSOWANIA W PROJEKCIE</t>
  </si>
  <si>
    <t>Uwaga, jeżeli Wnioskodawca zadeklaruje utrzymanie zatrudnienia poprzez zawarcie umowy cywilnoprawnej z osobami prowadzącymi własną, jednoosobową działalność gospodarczą, zobowiązany jest wypełnić odpowiednią tabelę w Załącznikach do Wniosku o powierzenie grantu informujące o stanie i sytuacji Wnioskującego w ramach projektu „Granty  na kapitał obrotowy dla mikro i małych przedsiębiorstw w branży gastronomicznej oraz fitness w związku z wystąpieniem stanu epidemii COVID-19” oraz podać poniżej numer(y) NIP powyższego(ych) podmiotu(ów)</t>
  </si>
  <si>
    <t>Numer(y) NIP podmiotu(ów), z którym(i) Wnioskodawca zamierza zawrzeć umowę(y) cywilnoprawną(e) zapewniającą(e) spełnienie warunku utrzymania zatrudnienia</t>
  </si>
  <si>
    <t>Podmiot nr 1</t>
  </si>
  <si>
    <t>Podmiot nr 2</t>
  </si>
  <si>
    <t>Forma prawna Wnioskodawcy</t>
  </si>
  <si>
    <t>Dane do wyliczenia wysokości wnioskowanego wsparcia</t>
  </si>
  <si>
    <t>WYLICZONA LICZBA PUNKTÓW</t>
  </si>
  <si>
    <t>Wyliczony % spadek obrotu</t>
  </si>
  <si>
    <t>KOMUNIKATY:</t>
  </si>
  <si>
    <t>Wnioskodawca deklaruje utrzymanie miejsc pracy w następującej liczbie (wartość nie większa, niż podana powyżej wartość maksymalna)</t>
  </si>
  <si>
    <t>Aleksandrów Kujawski - gmina miejska</t>
  </si>
  <si>
    <t>Nieszawa - gmina miejska</t>
  </si>
  <si>
    <t>Brodnica - gmina miejska</t>
  </si>
  <si>
    <t>Chełmno - gmina miejska</t>
  </si>
  <si>
    <t>Golub-Dobrzyń - gmina miejska</t>
  </si>
  <si>
    <t>Inowrocław - gmina miejska</t>
  </si>
  <si>
    <t>Lipno - gmina miejska</t>
  </si>
  <si>
    <t>Radziejów - gmina miejska</t>
  </si>
  <si>
    <t>Rypin - gmina miejska</t>
  </si>
  <si>
    <t>Chełmża - gmina miejska</t>
  </si>
  <si>
    <t>Kowal - gmina miejska</t>
  </si>
  <si>
    <t>Grudziądz - gmina miejska</t>
  </si>
  <si>
    <t>Włocławek - gmina miejska</t>
  </si>
  <si>
    <t>Aleksandrów Kujawski - gmina wiejska</t>
  </si>
  <si>
    <t>Bądkowo</t>
  </si>
  <si>
    <t>Koneck</t>
  </si>
  <si>
    <t>Raciążek</t>
  </si>
  <si>
    <t>Waganiec</t>
  </si>
  <si>
    <t>Zakrzewo</t>
  </si>
  <si>
    <t>Bobrowo</t>
  </si>
  <si>
    <t>Brodnica - gmina wiejska</t>
  </si>
  <si>
    <t>Brzozie</t>
  </si>
  <si>
    <t>Bartniczka</t>
  </si>
  <si>
    <t>Osiek</t>
  </si>
  <si>
    <t>Świedziebnia</t>
  </si>
  <si>
    <t>Zbiczno</t>
  </si>
  <si>
    <t>Białe Błota</t>
  </si>
  <si>
    <t>Dąbrowa Chełmińska</t>
  </si>
  <si>
    <t>Dobrcz</t>
  </si>
  <si>
    <t>Nowa Wieś Wielka</t>
  </si>
  <si>
    <t>Osielsko</t>
  </si>
  <si>
    <t>Sicienko</t>
  </si>
  <si>
    <t>Chełmno - gmina wiejska</t>
  </si>
  <si>
    <t>Kijewo Królewskie</t>
  </si>
  <si>
    <t>Lisewo</t>
  </si>
  <si>
    <t>Papowo Biskupie</t>
  </si>
  <si>
    <t>Stolno</t>
  </si>
  <si>
    <t>Unisław</t>
  </si>
  <si>
    <t>Ciechocin</t>
  </si>
  <si>
    <t>Golub-Dobrzyń - gmina wiejska</t>
  </si>
  <si>
    <t>Radomin</t>
  </si>
  <si>
    <t>Zbójno</t>
  </si>
  <si>
    <t>Gruta</t>
  </si>
  <si>
    <t>Rogóźno</t>
  </si>
  <si>
    <t>Świecie nad Osą</t>
  </si>
  <si>
    <t>Dąbrowa Biskupia</t>
  </si>
  <si>
    <t>Inowrocław - gmina wiejska</t>
  </si>
  <si>
    <t>Rojewo</t>
  </si>
  <si>
    <t>Złotniki Kujawskie</t>
  </si>
  <si>
    <t>Bobrowniki</t>
  </si>
  <si>
    <t>Chrostkowo</t>
  </si>
  <si>
    <t>Kikół</t>
  </si>
  <si>
    <t>Lipno - gmina wiejska</t>
  </si>
  <si>
    <t>Tłuchowo</t>
  </si>
  <si>
    <t>Wielgie</t>
  </si>
  <si>
    <t>Dąbrowa</t>
  </si>
  <si>
    <t>Jeziora Wielkie</t>
  </si>
  <si>
    <t>Sadki</t>
  </si>
  <si>
    <t>Bytoń</t>
  </si>
  <si>
    <t>Dobre</t>
  </si>
  <si>
    <t>Osięciny</t>
  </si>
  <si>
    <t>Radziejów - gmina wiejska</t>
  </si>
  <si>
    <t>Topólka</t>
  </si>
  <si>
    <t>Brzuze</t>
  </si>
  <si>
    <t>Rogowo (powiat rypiński)</t>
  </si>
  <si>
    <t>Rypin - gmina wiejska</t>
  </si>
  <si>
    <t>Skrwilno</t>
  </si>
  <si>
    <t>Wąpielsk</t>
  </si>
  <si>
    <t>Sośno</t>
  </si>
  <si>
    <t>Bukowiec</t>
  </si>
  <si>
    <t>Dragacz</t>
  </si>
  <si>
    <t>Drzycim</t>
  </si>
  <si>
    <t>Jeżewo</t>
  </si>
  <si>
    <t>Lniano</t>
  </si>
  <si>
    <t>Osie</t>
  </si>
  <si>
    <t>Pruszcz</t>
  </si>
  <si>
    <t>Świekatowo</t>
  </si>
  <si>
    <t>Warlubie</t>
  </si>
  <si>
    <t>Chełmża - gmina wiejska</t>
  </si>
  <si>
    <t>Czernikowo</t>
  </si>
  <si>
    <t>Lubicz</t>
  </si>
  <si>
    <t>Łubianka</t>
  </si>
  <si>
    <t>Łysomice</t>
  </si>
  <si>
    <t>Obrowo</t>
  </si>
  <si>
    <t>Wielka Nieszawka</t>
  </si>
  <si>
    <t>Zławieś Wielka</t>
  </si>
  <si>
    <t>Cekcyn</t>
  </si>
  <si>
    <t>Gostycyn</t>
  </si>
  <si>
    <t>Kęsowo</t>
  </si>
  <si>
    <t>Lubiewo</t>
  </si>
  <si>
    <t>Śliwice</t>
  </si>
  <si>
    <t>Dębowa Łąka</t>
  </si>
  <si>
    <t>Książki</t>
  </si>
  <si>
    <t>Płużnica</t>
  </si>
  <si>
    <t>Ryńsk</t>
  </si>
  <si>
    <t>Baruchowo</t>
  </si>
  <si>
    <t>Boniewo</t>
  </si>
  <si>
    <t>Choceń</t>
  </si>
  <si>
    <t>Fabianki</t>
  </si>
  <si>
    <t>Kowal - gmina wiejska</t>
  </si>
  <si>
    <t>Lubanie</t>
  </si>
  <si>
    <t>Gąsawa</t>
  </si>
  <si>
    <t>Rogowo (powiat żniński)</t>
  </si>
  <si>
    <t>Górzno</t>
  </si>
  <si>
    <t>Jabłonowo Pomorskie</t>
  </si>
  <si>
    <t>Koronowo</t>
  </si>
  <si>
    <t>Solec Kujawski</t>
  </si>
  <si>
    <t>Kowalewo Pomorskie</t>
  </si>
  <si>
    <t>Łasin</t>
  </si>
  <si>
    <t>Radzyń Chełmiński</t>
  </si>
  <si>
    <t>Gniewkowo</t>
  </si>
  <si>
    <t>Janikowo</t>
  </si>
  <si>
    <t>Kruszwica</t>
  </si>
  <si>
    <t>Pakość</t>
  </si>
  <si>
    <t>Dobrzyń nad Wisłą</t>
  </si>
  <si>
    <t>Skępe</t>
  </si>
  <si>
    <t>Mogilno</t>
  </si>
  <si>
    <t>Strzelno</t>
  </si>
  <si>
    <t>Kcynia</t>
  </si>
  <si>
    <t>Mrocza</t>
  </si>
  <si>
    <t>Nakło nad Notecią</t>
  </si>
  <si>
    <t>Szubin</t>
  </si>
  <si>
    <t>Piotrków Kujawski</t>
  </si>
  <si>
    <t>Kamień Krajeński</t>
  </si>
  <si>
    <t>Sępólno Krajeńskie</t>
  </si>
  <si>
    <t>Więcbork</t>
  </si>
  <si>
    <t>Nowe</t>
  </si>
  <si>
    <t>Świecie</t>
  </si>
  <si>
    <t>Tuchola</t>
  </si>
  <si>
    <t>Brześć Kujawski</t>
  </si>
  <si>
    <t>Chodecz</t>
  </si>
  <si>
    <t>Izbica Kujawska</t>
  </si>
  <si>
    <t>Lubień Kujawski</t>
  </si>
  <si>
    <t>Lubraniec</t>
  </si>
  <si>
    <t>Barcin</t>
  </si>
  <si>
    <t>Janowiec Wielkopolski</t>
  </si>
  <si>
    <t>Łabiszyn</t>
  </si>
  <si>
    <t>Żnin</t>
  </si>
  <si>
    <t>Toruń</t>
  </si>
  <si>
    <t>Włocławek - gmina wiejska</t>
  </si>
  <si>
    <t>Grudziądz - gmina wiejska</t>
  </si>
  <si>
    <t>Bydgoszcz</t>
  </si>
  <si>
    <t>Ciechocinek</t>
  </si>
  <si>
    <t>Wąbrzeźno</t>
  </si>
  <si>
    <t>Wybierz z listy:</t>
  </si>
  <si>
    <t>m.Bydgoszcz</t>
  </si>
  <si>
    <t>m.Grudziądz</t>
  </si>
  <si>
    <t>m.Toruń</t>
  </si>
  <si>
    <t>m.Włocławek</t>
  </si>
  <si>
    <t>powiat aleksandrowski</t>
  </si>
  <si>
    <t>powiat brodnicki</t>
  </si>
  <si>
    <t>powiat bydgoski</t>
  </si>
  <si>
    <t>powiat chełmiński</t>
  </si>
  <si>
    <t>powiat golubsko-dobrzyński</t>
  </si>
  <si>
    <t>powiat grudziądzki</t>
  </si>
  <si>
    <t>powiat inowrocławski</t>
  </si>
  <si>
    <t>powiat lipnowski</t>
  </si>
  <si>
    <t>powiat mogileński</t>
  </si>
  <si>
    <t>powiat nakielski</t>
  </si>
  <si>
    <t>powiat radziejowski</t>
  </si>
  <si>
    <t>powiat rypiński</t>
  </si>
  <si>
    <t>powiat sępoleński</t>
  </si>
  <si>
    <t>powiat świecki</t>
  </si>
  <si>
    <t>powiat toruński</t>
  </si>
  <si>
    <t>powiat tucholski</t>
  </si>
  <si>
    <t>powiat wąbrzeski</t>
  </si>
  <si>
    <t>powiat włocławski</t>
  </si>
  <si>
    <t>powiat żniński</t>
  </si>
  <si>
    <t>wpisuj NIP bez spacji oraz "-"</t>
  </si>
  <si>
    <t>56.10.A</t>
  </si>
  <si>
    <t>93.13.Z</t>
  </si>
  <si>
    <t>96.04.Z</t>
  </si>
  <si>
    <t>wpisuj kod bez spacji oraz "-"</t>
  </si>
  <si>
    <t>Osoba upoważniona do kontaktów - brak imienia</t>
  </si>
  <si>
    <t>Osoba upoważniona do kontaktów - brak nazwiska</t>
  </si>
  <si>
    <t>Osoba upoważniona do kontaktów - brak telefonu</t>
  </si>
  <si>
    <t>Osoba upoważniona do kontaktów - brak adresu mailowego</t>
  </si>
  <si>
    <t>Obrót za wrzesień jest zbyt niski dla udziału w pojekcie</t>
  </si>
  <si>
    <t>Spadek obrotów jest zbyt niski dla udziału w pojekcie</t>
  </si>
  <si>
    <t>Dostrzeżone błędy we wniosku:</t>
  </si>
  <si>
    <t>Status podmiotu wyklucza możliwość udziału w projekcie</t>
  </si>
  <si>
    <t>Błędy uniemożliwiające udział w projekcie:</t>
  </si>
  <si>
    <t>Numer NIP Wniskodawcy ma nieprawidłową liczbę znaków</t>
  </si>
  <si>
    <t>Kod pocztowy Wnioskodawcy ma nieprawidłową liczbę znaków</t>
  </si>
  <si>
    <t>Numer NIP Podmiotu nr 1 ma nieprawidłową liczbę znaków</t>
  </si>
  <si>
    <t>Numer NIP Podmiotu nr 2 ma nieprawidłową liczbę znaków</t>
  </si>
  <si>
    <t>Brak kodu PKD Wnioskodawcy wyklucza możliwość udziału w projekcie</t>
  </si>
  <si>
    <t>numer wniosku</t>
  </si>
  <si>
    <t>data wpłynięcia wniosku</t>
  </si>
  <si>
    <t>godzina wpłynięcia wniosku</t>
  </si>
  <si>
    <t>nazwa</t>
  </si>
  <si>
    <t>NIP</t>
  </si>
  <si>
    <t>powiat</t>
  </si>
  <si>
    <t>gmina</t>
  </si>
  <si>
    <t>miejscowość</t>
  </si>
  <si>
    <t>kod pocztowy</t>
  </si>
  <si>
    <t>telefon</t>
  </si>
  <si>
    <t>adres email</t>
  </si>
  <si>
    <t>ulica</t>
  </si>
  <si>
    <t>nr budynku</t>
  </si>
  <si>
    <t>nr lokalu</t>
  </si>
  <si>
    <t>PKD</t>
  </si>
  <si>
    <t>forma prawna</t>
  </si>
  <si>
    <t>status</t>
  </si>
  <si>
    <t>liczba punktów</t>
  </si>
  <si>
    <t>teoret. liczba miejsc pracy</t>
  </si>
  <si>
    <t>zadeklar. liczba miejsc pracy</t>
  </si>
  <si>
    <t>obrót wrzesień</t>
  </si>
  <si>
    <t>obrót listopad</t>
  </si>
  <si>
    <t>spadek%</t>
  </si>
  <si>
    <t>czy rozpoczął po 1.12.2019</t>
  </si>
  <si>
    <t>przysługujące dofinansowanie</t>
  </si>
  <si>
    <t>osoba do kontaktu - imię</t>
  </si>
  <si>
    <t>osoba do kontaktu - nazwisko</t>
  </si>
  <si>
    <t>osoba do kontaktu - telefon</t>
  </si>
  <si>
    <t>osoba do kontaktu - adres email</t>
  </si>
  <si>
    <t>NIP Podmiotu 1</t>
  </si>
  <si>
    <t>NIP Podmiotu 2</t>
  </si>
  <si>
    <t>Nie podano obrotu za wrzesień</t>
  </si>
  <si>
    <t>Nie podano obrotu za listopad</t>
  </si>
  <si>
    <t>Brak lub nieprawidłowy numer NIP Wnioskodawcy wyklucza możliwość udziału w projekcie</t>
  </si>
  <si>
    <t>Na podstawie wielkości obrotu w miesiącu wrzesień 2020 r. wnioskujący może zadeklarować utrzymanie nastepującej maksymalnej liczby miejsc pracy:</t>
  </si>
  <si>
    <t>099 - osoby fizyczne prowadzące działalność gospodarczą</t>
  </si>
  <si>
    <t>019 - spółki cywilne prowadzące działalność na podstawie umowy zawartej zgodnie z kodeksem cywilnym</t>
  </si>
  <si>
    <t>023 - spółki przewidziane w przepisach innych ustaw niż kodeks spółek handlowych i kodeks cywilny lub formy prawne, do których stosuje się przepisy o spółkach</t>
  </si>
  <si>
    <t>044 - uczelnie</t>
  </si>
  <si>
    <t>049 - fundusze</t>
  </si>
  <si>
    <t>050 - kościół katolicki</t>
  </si>
  <si>
    <t>051 - inne kościoły i związki wyznaniowe</t>
  </si>
  <si>
    <t>053 - europejskie ugrupowania współpracy terytorialnej</t>
  </si>
  <si>
    <t>055 - stowarzyszenia niewpisane do krs</t>
  </si>
  <si>
    <t>060 - organizacje społeczne oddzielnie niewymienione niewpisane do krs</t>
  </si>
  <si>
    <t>070 - partie polityczne</t>
  </si>
  <si>
    <t>076 - samorząd gospodarczy i zawodowy niewpisany do krs</t>
  </si>
  <si>
    <t>080 - przedstawicielstwa zagraniczne</t>
  </si>
  <si>
    <t>085 - wspólnoty mieszkaniowe</t>
  </si>
  <si>
    <t>114 - europejskie zgrupowania interesów gospodarczych</t>
  </si>
  <si>
    <t>115 - spółki partnerskie</t>
  </si>
  <si>
    <t>116 - spółki akcyjne</t>
  </si>
  <si>
    <t>117 - spółki z ograniczoną odpowiedzialnością</t>
  </si>
  <si>
    <t>118 - spółki jawne</t>
  </si>
  <si>
    <t>120 - spółki komandytowe</t>
  </si>
  <si>
    <t>121 - spółki komandytowo - akcyjne</t>
  </si>
  <si>
    <t>122 - spółki europejskie</t>
  </si>
  <si>
    <t>124 - przedsiębiorstwa państwowe</t>
  </si>
  <si>
    <t>126 - towarzystwa ubezpieczeń wzajemnych</t>
  </si>
  <si>
    <t>132 - instytucje gospodarki budżetowej</t>
  </si>
  <si>
    <t>133 - związki zawodowe rolników indywidualnych</t>
  </si>
  <si>
    <t>134 - towarzystwa reasekuracji wzajemnej</t>
  </si>
  <si>
    <t>135 - główne oddziały zagranicznych zakładów reasekuracji</t>
  </si>
  <si>
    <t>136 - główne oddziały zagranicznych oddziałów ubezpieczeń</t>
  </si>
  <si>
    <t>137 - ogólnokrajowe zrzeszenia międzybranżowe</t>
  </si>
  <si>
    <t>138 - ogólnokrajowe związki międzybranżowe</t>
  </si>
  <si>
    <t>140 - spółdzielnie</t>
  </si>
  <si>
    <t>141 - jednostki badawczo-rozwojowe</t>
  </si>
  <si>
    <t>142 - spółdzielnie europejskie</t>
  </si>
  <si>
    <t>143 - związki rolników, kółek i organizacji rolniczych</t>
  </si>
  <si>
    <t>145 - związki rolniczych zrzeszeń branżowych</t>
  </si>
  <si>
    <t>146 - samodzielne publiczne zakłady opieki zdrowotnej</t>
  </si>
  <si>
    <t>147 - cechy rzemieślnicze</t>
  </si>
  <si>
    <t>148 - fundacje</t>
  </si>
  <si>
    <t>152 - izby rzemieślnicze</t>
  </si>
  <si>
    <t>154 - związek rzemiosła polskiego</t>
  </si>
  <si>
    <t>155 - stowarzyszenia</t>
  </si>
  <si>
    <t>156 - związki stowarzyszeń</t>
  </si>
  <si>
    <t>157 - stowarzyszenia kultury fizycznej</t>
  </si>
  <si>
    <t>158 - związki sportowe</t>
  </si>
  <si>
    <t>159 - polskie związki sportowe</t>
  </si>
  <si>
    <t>160 - inne organizacje społeczne lub zawodowe</t>
  </si>
  <si>
    <t>161 - kolumny transportu sanitarnego</t>
  </si>
  <si>
    <t>162 - stowarzyszenia kultury fizycznej o zasięgu ogólnokrajowym</t>
  </si>
  <si>
    <t>163 - zrzeszenie handlu i usług</t>
  </si>
  <si>
    <t>164 - zrzeszenie transportu</t>
  </si>
  <si>
    <t>165 - instytuty badawcze</t>
  </si>
  <si>
    <t>166 - ogólnokrajowe reprezentacje zrzeszeń handlu i usług</t>
  </si>
  <si>
    <t>167 - ogólnokrajowe reprezentacje zrzeszeń transportu</t>
  </si>
  <si>
    <t>168 - inne organizacje podmiotów gospodarczych</t>
  </si>
  <si>
    <t>169 - izby gospodarcze</t>
  </si>
  <si>
    <t>171 - przedsiębiorstwa zagraniczne</t>
  </si>
  <si>
    <t>172 - związki zawodowe</t>
  </si>
  <si>
    <t>174 - związki pracodawców</t>
  </si>
  <si>
    <t>175 - federacje/konfederacje związków pracodawców</t>
  </si>
  <si>
    <t>177 - kółka rolnicze</t>
  </si>
  <si>
    <t>178 - rolnicze zrzeszenia branżowe</t>
  </si>
  <si>
    <t>179 - oddziały zagranicznych przedsiębiorców</t>
  </si>
  <si>
    <t>180 - spółdzielcze kasy oszczędnościowo-kredytowe</t>
  </si>
  <si>
    <t>181 - stowarzyszenia ogrodowe</t>
  </si>
  <si>
    <t>182 - związki stowarzyszeń ogrodowych</t>
  </si>
  <si>
    <t>183 - jednostki terenowe stowarzyszeń posiadające osobowość prawną</t>
  </si>
  <si>
    <t>184 - jednostki organizacyjne związków zawodowych posiadające osobowość prawną</t>
  </si>
  <si>
    <t>381 - przedszkola publiczne</t>
  </si>
  <si>
    <t>382 - przedszkola niepubliczne</t>
  </si>
  <si>
    <t>383 - publiczne szkoły podstawowe</t>
  </si>
  <si>
    <t>384 - publiczne gimnazja</t>
  </si>
  <si>
    <t>385 - publiczne szkoły ponadpodstawowe</t>
  </si>
  <si>
    <t>386 - publiczne szkoły ponadgimnazjalne</t>
  </si>
  <si>
    <t>387 - publiczne szkoły artystyczne</t>
  </si>
  <si>
    <t>388 - niepubliczne szkoły podstawowe</t>
  </si>
  <si>
    <t>389 - niepubliczne gimnazja</t>
  </si>
  <si>
    <t>390 - niepubliczne szkoły ponadpodstawowe</t>
  </si>
  <si>
    <t>391 - niepubliczne szkoły ponadgimnazjalne</t>
  </si>
  <si>
    <t>392 - niepubliczne szkoły artystyczne</t>
  </si>
  <si>
    <t>393 - publiczne placówki systemu oświaty</t>
  </si>
  <si>
    <t>394 - niepubliczne placówki systemu oświaty</t>
  </si>
  <si>
    <t>395 - inne publiczne jednostki organizacyjne systemu oświaty</t>
  </si>
  <si>
    <t>396 - inne niepubliczne jednostki organizacyjne systemu oświaty</t>
  </si>
  <si>
    <t>397 - publiczne zespoły szkół i placówek systemu oświaty</t>
  </si>
  <si>
    <t>398 - niepubliczne zespoły szkół i placówek systemu oświaty</t>
  </si>
  <si>
    <t>401 - organy władzy, administracji rządowej</t>
  </si>
  <si>
    <t>402 - organy kontroli państwowej i ochrony prawa</t>
  </si>
  <si>
    <t>403 - wspólnoty samorządowe</t>
  </si>
  <si>
    <t>406 - sądy i trybunały</t>
  </si>
  <si>
    <t>409 - skarb państwa</t>
  </si>
  <si>
    <t>428 - państwowe jednostki organizacyjne</t>
  </si>
  <si>
    <t>429 - gminne samorządowe jednostki organizacyjne</t>
  </si>
  <si>
    <t>430 - powiatowe samorządowe jednostki organizacyjne</t>
  </si>
  <si>
    <t>431 - wojewódzkie samorządowe jednostki organizacyjne</t>
  </si>
  <si>
    <t>439 - inne państwowe lub samorządowe osoby prawne w rozumieniu art. 9 pkt 14 ustawy z dnia 27 sierpnia 2009 r. o finansach publicznych (dz. u. z 2013 poz. 885, z późn. zm.)</t>
  </si>
  <si>
    <t>999 - bez szczególnej formy prawnej</t>
  </si>
  <si>
    <t>Data wypełnienia wniosku 
o grant</t>
  </si>
  <si>
    <r>
      <t xml:space="preserve">Podpis Wnioskodawcy
</t>
    </r>
    <r>
      <rPr>
        <sz val="12"/>
        <color rgb="FF000000"/>
        <rFont val="Calibri"/>
        <family val="2"/>
        <charset val="238"/>
        <scheme val="minor"/>
      </rPr>
      <t>(na wydruku)</t>
    </r>
  </si>
  <si>
    <t>Wnioskodawca nie określił daty wypełnienia wniosku o grant</t>
  </si>
  <si>
    <t>Wnioskodawca nie podał nazwy</t>
  </si>
  <si>
    <t>Wnioskodawca nie podał numeru NIP</t>
  </si>
  <si>
    <t>Wnioskodawca nie podał w adresie nazwy powiatu</t>
  </si>
  <si>
    <t>Wnioskodawca nie podał w adresie nazwy gminy</t>
  </si>
  <si>
    <t>Wnioskodawca nie podał w adresie miejscowości</t>
  </si>
  <si>
    <t>Wnioskodawca nie podał w adresie kodu pocztowego</t>
  </si>
  <si>
    <t>Wnioskodawca nie podał w adresie telefonu</t>
  </si>
  <si>
    <t>Wnioskodawca nie podał adresu mailowego</t>
  </si>
  <si>
    <t>Wnioskodawca nie podał formy prawnej podmiotu</t>
  </si>
  <si>
    <t>Wnioskodawca nie określił statusu podmiotu</t>
  </si>
  <si>
    <t>Wnioskodawca błędnie zadeklarował ile miejsc pracy zamierza utrzymać</t>
  </si>
  <si>
    <t>Wnioskodawca nie zadeklarował ile miejsc pracy zamierza utrzymać</t>
  </si>
  <si>
    <t>Kolumna1</t>
  </si>
  <si>
    <t>Wybierz z listy 0 lub 1</t>
  </si>
  <si>
    <t>Status podmiotu - na dzień składania wniosku Wnioskodawca, zgodnie z rozporządzeniem Komisji (UE) nr 651/2014 z dnia 17 czerwca 2014 r. uznającym niektóre rodzaje pomocy za zgodne z rynkiem wewnętrznym w zastosowaniu art. 107 i 108 Traktatu oświadcza, 
że jest przedsiębiorcą:</t>
  </si>
  <si>
    <t>Określenie daty rozpoczęcia działalności podmiotu</t>
  </si>
  <si>
    <t>Wniskodawca podał we wniosku następujące informacje:</t>
  </si>
  <si>
    <t>Data wypełnienia wniosku o grant:</t>
  </si>
  <si>
    <t>Nazwa podmiotu:</t>
  </si>
  <si>
    <t>Adres - powiat</t>
  </si>
  <si>
    <t>Adres - gmina</t>
  </si>
  <si>
    <t>Adres - miejscowość</t>
  </si>
  <si>
    <t>Adres - ulica</t>
  </si>
  <si>
    <t>Adres - numer budynku</t>
  </si>
  <si>
    <t>Forma prawna</t>
  </si>
  <si>
    <t>Adres - numer lokalu</t>
  </si>
  <si>
    <t>Osoba do kontaktu - imię</t>
  </si>
  <si>
    <t>Osoba do kontaktu - nazwisko</t>
  </si>
  <si>
    <t>Osoba do kontaktu - telefon</t>
  </si>
  <si>
    <t>Osoba do kontaktu - adres e-mail</t>
  </si>
  <si>
    <t>Status podmiotu</t>
  </si>
  <si>
    <t>Wielkość obrotu za wrzesień 2020</t>
  </si>
  <si>
    <t>Wielkość obrotu za listopad 2020</t>
  </si>
  <si>
    <t>Wnioskodawca wskazał, że zamierza zawrzeć umowy cywilnoprawne, zapewniające spełnienie warunku utrzymania zatrudnienia z podmiotami o następujących numerach NIP:</t>
  </si>
  <si>
    <t>Wnioskodawca zadeklarował utrzymanie następującej liczby miejsc pracy:</t>
  </si>
  <si>
    <t>Jeśli dla danego pola wskazano BŁĄD należy się upewnić, czy zostało ono poprawnie wypełnione</t>
  </si>
  <si>
    <t>jeśli podmiot jest: mikroprzedsiębiorstwem - wybierz 1, małym przedsiębiorstwem - wybierz 2, średnim przedsiębiorstwem - wybierz 3, dużym przedsiębiorstwem - wybierz 4</t>
  </si>
  <si>
    <t>wpisuj nr bez spacji</t>
  </si>
  <si>
    <t>Godzina wpłynięcia wniosku 
do skrzynki Grantodawcy</t>
  </si>
  <si>
    <t>Numer konta bankowego nie został podany lub zawiera niewłaściwą liczbę znaków</t>
  </si>
  <si>
    <t>Nr konta bankowego</t>
  </si>
  <si>
    <r>
      <t xml:space="preserve">należy wypełnić odpowiednie tabele w </t>
    </r>
    <r>
      <rPr>
        <i/>
        <sz val="11"/>
        <color theme="1"/>
        <rFont val="Calibri"/>
        <family val="2"/>
        <charset val="238"/>
        <scheme val="minor"/>
      </rPr>
      <t>Załącznikach do Wniosku o powierzenie grantu informujące o stanie i sytuacji Wnioskującego w ramach projektu „Granty  na kapitał obrotowy dla mikro i małych przedsiębiorstw w branży gastronomicznej oraz fitness w związku z wystąpieniem stanu epidemii COVID-19”</t>
    </r>
  </si>
  <si>
    <t>nr rachunku bankowego</t>
  </si>
  <si>
    <t>Nr konta bankowego Wnioskodawcy</t>
  </si>
  <si>
    <r>
      <t xml:space="preserve">OŚWIADCZENIE DOTYCZĄCE DATY ROZPOCZĘCIA DZIAŁALNOŚCI
 </t>
    </r>
    <r>
      <rPr>
        <sz val="11"/>
        <color theme="1"/>
        <rFont val="Calibri"/>
        <family val="2"/>
        <charset val="238"/>
        <scheme val="minor"/>
      </rPr>
      <t>Oświadczam, że podmiot który reprezentuję, rozpoczął prowadzenie działalności gospodarczej nie wcześniej niż 1 grudnia 2019 r</t>
    </r>
    <r>
      <rPr>
        <b/>
        <sz val="11"/>
        <color theme="1"/>
        <rFont val="Calibri"/>
        <family val="2"/>
        <charset val="238"/>
        <scheme val="minor"/>
      </rPr>
      <t>.
Wybór opcji 1 oznacza złożenie oświadczenia</t>
    </r>
  </si>
  <si>
    <t>Rok rozpoczęcia prowadzenia działalności gospodarczej</t>
  </si>
  <si>
    <t>Jeśli podmiot rozpoczął działalność pomiędzy 1.12.2019 a 31.12.2019 - wybierz 1, jeśli przed 1.12.2019 - wybierz 0</t>
  </si>
  <si>
    <t>rok rozpoczęcia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</si>
</sst>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#,##0.00\ &quot;zł&quot;;\-#,##0.00\ &quot;zł&quot;"/>
    <numFmt numFmtId="43" formatCode="_-* #,##0.00_-;\-* #,##0.00_-;_-* &quot;-&quot;??_-;_-@_-"/>
    <numFmt numFmtId="164" formatCode="#,##0.00\ &quot;zł&quot;"/>
  </numFmts>
  <fonts count="2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3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  <font>
      <b/>
      <sz val="14"/>
      <color rgb="FF000000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9"/>
      <color theme="0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3"/>
      <color theme="1"/>
      <name val="Calibri"/>
      <family val="2"/>
      <charset val="238"/>
      <scheme val="minor"/>
    </font>
    <font>
      <i/>
      <sz val="10"/>
      <color rgb="FF000000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FF8669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9" tint="0.79998168889431442"/>
        <bgColor theme="9" tint="0.79998168889431442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9" tint="0.3999755851924192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0" fillId="0" borderId="0" applyNumberFormat="0" applyFill="0" applyBorder="0" applyAlignment="0" applyProtection="0"/>
  </cellStyleXfs>
  <cellXfs count="220">
    <xf numFmtId="0" fontId="0" fillId="0" borderId="0" xfId="0"/>
    <xf numFmtId="0" fontId="0" fillId="0" borderId="0" xfId="0" applyAlignment="1">
      <alignment wrapText="1"/>
    </xf>
    <xf numFmtId="0" fontId="0" fillId="0" borderId="0" xfId="0" applyFont="1" applyBorder="1" applyAlignment="1">
      <alignment wrapText="1"/>
    </xf>
    <xf numFmtId="0" fontId="0" fillId="0" borderId="0" xfId="0" applyAlignment="1">
      <alignment horizontal="left"/>
    </xf>
    <xf numFmtId="0" fontId="5" fillId="0" borderId="0" xfId="0" applyFont="1" applyFill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0" fillId="0" borderId="15" xfId="0" applyFont="1" applyBorder="1"/>
    <xf numFmtId="0" fontId="0" fillId="11" borderId="15" xfId="0" applyFont="1" applyFill="1" applyBorder="1"/>
    <xf numFmtId="0" fontId="11" fillId="11" borderId="0" xfId="0" applyFont="1" applyFill="1" applyBorder="1"/>
    <xf numFmtId="0" fontId="0" fillId="0" borderId="0" xfId="0"/>
    <xf numFmtId="14" fontId="0" fillId="0" borderId="0" xfId="0" applyNumberFormat="1"/>
    <xf numFmtId="0" fontId="2" fillId="0" borderId="0" xfId="0" applyFont="1"/>
    <xf numFmtId="0" fontId="0" fillId="0" borderId="0" xfId="0" applyAlignment="1">
      <alignment horizontal="center" vertical="center" textRotation="90"/>
    </xf>
    <xf numFmtId="1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43" fontId="0" fillId="0" borderId="0" xfId="1" applyFont="1" applyAlignment="1">
      <alignment horizontal="left" vertical="center"/>
    </xf>
    <xf numFmtId="2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4" fillId="0" borderId="0" xfId="0" applyFont="1" applyFill="1" applyBorder="1" applyAlignment="1" applyProtection="1">
      <alignment vertical="center" wrapText="1"/>
    </xf>
    <xf numFmtId="0" fontId="0" fillId="0" borderId="0" xfId="0" applyProtection="1"/>
    <xf numFmtId="0" fontId="0" fillId="0" borderId="0" xfId="0" applyFill="1" applyBorder="1" applyProtection="1"/>
    <xf numFmtId="0" fontId="7" fillId="0" borderId="0" xfId="0" applyFont="1" applyFill="1" applyBorder="1" applyAlignment="1" applyProtection="1">
      <alignment vertical="center" wrapText="1"/>
    </xf>
    <xf numFmtId="0" fontId="0" fillId="4" borderId="0" xfId="0" applyFill="1" applyProtection="1"/>
    <xf numFmtId="0" fontId="4" fillId="5" borderId="1" xfId="0" applyFont="1" applyFill="1" applyBorder="1" applyAlignment="1" applyProtection="1">
      <alignment vertical="center" wrapText="1"/>
    </xf>
    <xf numFmtId="0" fontId="4" fillId="4" borderId="0" xfId="0" applyFont="1" applyFill="1" applyBorder="1" applyAlignment="1" applyProtection="1">
      <alignment vertical="center" wrapText="1"/>
    </xf>
    <xf numFmtId="0" fontId="0" fillId="0" borderId="0" xfId="0" applyAlignment="1" applyProtection="1"/>
    <xf numFmtId="0" fontId="0" fillId="0" borderId="0" xfId="0" applyBorder="1" applyAlignment="1" applyProtection="1"/>
    <xf numFmtId="0" fontId="4" fillId="6" borderId="4" xfId="0" applyFont="1" applyFill="1" applyBorder="1" applyAlignment="1" applyProtection="1">
      <alignment horizontal="center" vertical="center" wrapText="1"/>
      <protection locked="0"/>
    </xf>
    <xf numFmtId="49" fontId="4" fillId="6" borderId="4" xfId="0" applyNumberFormat="1" applyFont="1" applyFill="1" applyBorder="1" applyAlignment="1" applyProtection="1">
      <alignment horizontal="center" vertical="center" wrapText="1"/>
      <protection locked="0"/>
    </xf>
    <xf numFmtId="0" fontId="18" fillId="0" borderId="0" xfId="0" applyFont="1"/>
    <xf numFmtId="1" fontId="18" fillId="0" borderId="0" xfId="0" applyNumberFormat="1" applyFont="1"/>
    <xf numFmtId="0" fontId="0" fillId="4" borderId="0" xfId="0" applyFill="1"/>
    <xf numFmtId="0" fontId="0" fillId="4" borderId="1" xfId="0" applyFill="1" applyBorder="1"/>
    <xf numFmtId="0" fontId="2" fillId="4" borderId="1" xfId="0" applyFont="1" applyFill="1" applyBorder="1"/>
    <xf numFmtId="0" fontId="0" fillId="4" borderId="0" xfId="0" applyFill="1" applyBorder="1"/>
    <xf numFmtId="0" fontId="0" fillId="4" borderId="0" xfId="0" applyFill="1" applyAlignment="1">
      <alignment wrapText="1"/>
    </xf>
    <xf numFmtId="0" fontId="0" fillId="4" borderId="1" xfId="0" applyFill="1" applyBorder="1" applyAlignment="1">
      <alignment wrapText="1"/>
    </xf>
    <xf numFmtId="0" fontId="0" fillId="0" borderId="1" xfId="0" applyBorder="1" applyAlignment="1">
      <alignment horizontal="left"/>
    </xf>
    <xf numFmtId="49" fontId="0" fillId="0" borderId="1" xfId="0" applyNumberFormat="1" applyBorder="1" applyAlignment="1">
      <alignment horizontal="left"/>
    </xf>
    <xf numFmtId="7" fontId="0" fillId="0" borderId="1" xfId="0" applyNumberFormat="1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4" fillId="0" borderId="0" xfId="0" applyFont="1" applyFill="1" applyBorder="1" applyAlignment="1" applyProtection="1">
      <alignment horizontal="center" vertical="center" wrapText="1"/>
    </xf>
    <xf numFmtId="0" fontId="20" fillId="0" borderId="0" xfId="2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/>
      <protection locked="0"/>
    </xf>
    <xf numFmtId="0" fontId="0" fillId="0" borderId="0" xfId="0" applyFill="1" applyProtection="1"/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Border="1" applyAlignment="1">
      <alignment horizontal="left"/>
    </xf>
    <xf numFmtId="0" fontId="0" fillId="3" borderId="0" xfId="0" applyFill="1"/>
    <xf numFmtId="0" fontId="4" fillId="3" borderId="0" xfId="0" applyFont="1" applyFill="1" applyBorder="1" applyAlignment="1">
      <alignment vertical="center" wrapText="1"/>
    </xf>
    <xf numFmtId="0" fontId="14" fillId="3" borderId="0" xfId="0" applyFont="1" applyFill="1" applyAlignment="1"/>
    <xf numFmtId="0" fontId="14" fillId="3" borderId="0" xfId="0" applyFont="1" applyFill="1" applyBorder="1" applyAlignment="1">
      <alignment vertical="center" wrapText="1"/>
    </xf>
    <xf numFmtId="0" fontId="4" fillId="5" borderId="1" xfId="0" applyFont="1" applyFill="1" applyBorder="1" applyAlignment="1" applyProtection="1">
      <alignment horizontal="center" vertical="center" wrapText="1"/>
    </xf>
    <xf numFmtId="0" fontId="11" fillId="10" borderId="1" xfId="0" applyFont="1" applyFill="1" applyBorder="1" applyAlignment="1" applyProtection="1">
      <alignment horizontal="center" vertical="center"/>
    </xf>
    <xf numFmtId="0" fontId="2" fillId="10" borderId="5" xfId="0" applyFont="1" applyFill="1" applyBorder="1" applyAlignment="1" applyProtection="1">
      <alignment horizontal="center"/>
    </xf>
    <xf numFmtId="0" fontId="2" fillId="10" borderId="0" xfId="0" applyFont="1" applyFill="1" applyAlignment="1" applyProtection="1">
      <alignment horizontal="center"/>
    </xf>
    <xf numFmtId="49" fontId="24" fillId="6" borderId="2" xfId="0" applyNumberFormat="1" applyFont="1" applyFill="1" applyBorder="1" applyAlignment="1" applyProtection="1">
      <alignment horizontal="center" vertical="center"/>
      <protection locked="0"/>
    </xf>
    <xf numFmtId="49" fontId="24" fillId="6" borderId="3" xfId="0" applyNumberFormat="1" applyFont="1" applyFill="1" applyBorder="1" applyAlignment="1" applyProtection="1">
      <alignment horizontal="center" vertical="center"/>
      <protection locked="0"/>
    </xf>
    <xf numFmtId="49" fontId="24" fillId="6" borderId="4" xfId="0" applyNumberFormat="1" applyFont="1" applyFill="1" applyBorder="1" applyAlignment="1" applyProtection="1">
      <alignment horizontal="center" vertical="center"/>
      <protection locked="0"/>
    </xf>
    <xf numFmtId="0" fontId="2" fillId="10" borderId="5" xfId="0" applyFont="1" applyFill="1" applyBorder="1" applyAlignment="1" applyProtection="1">
      <alignment horizontal="center" vertical="center"/>
      <protection locked="0"/>
    </xf>
    <xf numFmtId="0" fontId="2" fillId="10" borderId="0" xfId="0" applyFont="1" applyFill="1" applyBorder="1" applyAlignment="1" applyProtection="1">
      <alignment horizontal="center" vertical="center"/>
      <protection locked="0"/>
    </xf>
    <xf numFmtId="0" fontId="2" fillId="10" borderId="6" xfId="0" applyFont="1" applyFill="1" applyBorder="1" applyAlignment="1" applyProtection="1">
      <alignment horizontal="center" vertical="center"/>
      <protection locked="0"/>
    </xf>
    <xf numFmtId="7" fontId="12" fillId="6" borderId="7" xfId="1" applyNumberFormat="1" applyFont="1" applyFill="1" applyBorder="1" applyAlignment="1" applyProtection="1">
      <alignment horizontal="center" vertical="center"/>
      <protection locked="0"/>
    </xf>
    <xf numFmtId="7" fontId="12" fillId="6" borderId="8" xfId="1" applyNumberFormat="1" applyFont="1" applyFill="1" applyBorder="1" applyAlignment="1" applyProtection="1">
      <alignment horizontal="center" vertical="center"/>
      <protection locked="0"/>
    </xf>
    <xf numFmtId="7" fontId="12" fillId="6" borderId="10" xfId="1" applyNumberFormat="1" applyFont="1" applyFill="1" applyBorder="1" applyAlignment="1" applyProtection="1">
      <alignment horizontal="center" vertical="center"/>
      <protection locked="0"/>
    </xf>
    <xf numFmtId="7" fontId="12" fillId="6" borderId="11" xfId="1" applyNumberFormat="1" applyFont="1" applyFill="1" applyBorder="1" applyAlignment="1" applyProtection="1">
      <alignment horizontal="center" vertical="center"/>
      <protection locked="0"/>
    </xf>
    <xf numFmtId="0" fontId="15" fillId="10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left" wrapText="1"/>
    </xf>
    <xf numFmtId="0" fontId="0" fillId="4" borderId="0" xfId="0" applyFill="1" applyAlignment="1">
      <alignment horizontal="left"/>
    </xf>
    <xf numFmtId="0" fontId="6" fillId="5" borderId="2" xfId="0" applyFont="1" applyFill="1" applyBorder="1" applyAlignment="1">
      <alignment horizontal="center"/>
    </xf>
    <xf numFmtId="0" fontId="6" fillId="5" borderId="3" xfId="0" applyFont="1" applyFill="1" applyBorder="1" applyAlignment="1">
      <alignment horizontal="center"/>
    </xf>
    <xf numFmtId="0" fontId="6" fillId="5" borderId="4" xfId="0" applyFont="1" applyFill="1" applyBorder="1" applyAlignment="1">
      <alignment horizontal="center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7" borderId="4" xfId="0" applyFill="1" applyBorder="1" applyAlignment="1">
      <alignment horizontal="center"/>
    </xf>
    <xf numFmtId="0" fontId="4" fillId="5" borderId="7" xfId="0" applyFont="1" applyFill="1" applyBorder="1" applyAlignment="1" applyProtection="1">
      <alignment horizontal="center" vertical="center" wrapText="1"/>
    </xf>
    <xf numFmtId="0" fontId="4" fillId="5" borderId="8" xfId="0" applyFont="1" applyFill="1" applyBorder="1" applyAlignment="1" applyProtection="1">
      <alignment horizontal="center" vertical="center" wrapText="1"/>
    </xf>
    <xf numFmtId="0" fontId="4" fillId="5" borderId="9" xfId="0" applyFont="1" applyFill="1" applyBorder="1" applyAlignment="1" applyProtection="1">
      <alignment horizontal="center" vertical="center" wrapText="1"/>
    </xf>
    <xf numFmtId="0" fontId="4" fillId="5" borderId="10" xfId="0" applyFont="1" applyFill="1" applyBorder="1" applyAlignment="1" applyProtection="1">
      <alignment horizontal="center" vertical="center" wrapText="1"/>
    </xf>
    <xf numFmtId="0" fontId="4" fillId="5" borderId="11" xfId="0" applyFont="1" applyFill="1" applyBorder="1" applyAlignment="1" applyProtection="1">
      <alignment horizontal="center" vertical="center" wrapText="1"/>
    </xf>
    <xf numFmtId="0" fontId="4" fillId="5" borderId="12" xfId="0" applyFont="1" applyFill="1" applyBorder="1" applyAlignment="1" applyProtection="1">
      <alignment horizontal="center" vertical="center" wrapText="1"/>
    </xf>
    <xf numFmtId="0" fontId="22" fillId="8" borderId="1" xfId="0" applyFont="1" applyFill="1" applyBorder="1" applyAlignment="1" applyProtection="1">
      <alignment horizontal="center" vertical="center" wrapText="1"/>
    </xf>
    <xf numFmtId="0" fontId="3" fillId="5" borderId="2" xfId="0" applyFont="1" applyFill="1" applyBorder="1" applyAlignment="1" applyProtection="1">
      <alignment horizontal="center" vertical="center" wrapText="1"/>
    </xf>
    <xf numFmtId="0" fontId="3" fillId="5" borderId="3" xfId="0" applyFont="1" applyFill="1" applyBorder="1" applyAlignment="1" applyProtection="1">
      <alignment horizontal="center" vertical="center" wrapText="1"/>
    </xf>
    <xf numFmtId="0" fontId="3" fillId="5" borderId="4" xfId="0" applyFont="1" applyFill="1" applyBorder="1" applyAlignment="1" applyProtection="1">
      <alignment horizontal="center" vertical="center" wrapText="1"/>
    </xf>
    <xf numFmtId="49" fontId="3" fillId="3" borderId="2" xfId="0" applyNumberFormat="1" applyFont="1" applyFill="1" applyBorder="1" applyAlignment="1" applyProtection="1">
      <alignment horizontal="center" vertical="center" wrapText="1"/>
      <protection locked="0"/>
    </xf>
    <xf numFmtId="49" fontId="3" fillId="3" borderId="3" xfId="0" applyNumberFormat="1" applyFont="1" applyFill="1" applyBorder="1" applyAlignment="1" applyProtection="1">
      <alignment horizontal="center" vertical="center" wrapText="1"/>
      <protection locked="0"/>
    </xf>
    <xf numFmtId="49" fontId="3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5" borderId="2" xfId="0" applyFont="1" applyFill="1" applyBorder="1" applyAlignment="1" applyProtection="1">
      <alignment horizontal="center" vertical="center" wrapText="1"/>
    </xf>
    <xf numFmtId="0" fontId="4" fillId="5" borderId="3" xfId="0" applyFont="1" applyFill="1" applyBorder="1" applyAlignment="1" applyProtection="1">
      <alignment horizontal="center" vertical="center" wrapText="1"/>
    </xf>
    <xf numFmtId="0" fontId="4" fillId="5" borderId="4" xfId="0" applyFont="1" applyFill="1" applyBorder="1" applyAlignment="1" applyProtection="1">
      <alignment horizontal="center" vertical="center" wrapText="1"/>
    </xf>
    <xf numFmtId="14" fontId="19" fillId="6" borderId="2" xfId="0" applyNumberFormat="1" applyFont="1" applyFill="1" applyBorder="1" applyAlignment="1" applyProtection="1">
      <alignment horizontal="center" vertical="center"/>
      <protection locked="0"/>
    </xf>
    <xf numFmtId="14" fontId="19" fillId="6" borderId="4" xfId="0" applyNumberFormat="1" applyFont="1" applyFill="1" applyBorder="1" applyAlignment="1" applyProtection="1">
      <alignment horizontal="center" vertical="center"/>
      <protection locked="0"/>
    </xf>
    <xf numFmtId="49" fontId="3" fillId="3" borderId="3" xfId="0" applyNumberFormat="1" applyFont="1" applyFill="1" applyBorder="1" applyAlignment="1" applyProtection="1">
      <alignment horizontal="center" vertical="center"/>
      <protection locked="0"/>
    </xf>
    <xf numFmtId="49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6" borderId="2" xfId="0" applyFill="1" applyBorder="1" applyAlignment="1" applyProtection="1">
      <alignment horizontal="center" vertical="center"/>
      <protection locked="0"/>
    </xf>
    <xf numFmtId="0" fontId="0" fillId="6" borderId="3" xfId="0" applyFill="1" applyBorder="1" applyAlignment="1" applyProtection="1">
      <alignment horizontal="center" vertical="center"/>
      <protection locked="0"/>
    </xf>
    <xf numFmtId="0" fontId="0" fillId="6" borderId="4" xfId="0" applyFill="1" applyBorder="1" applyAlignment="1" applyProtection="1">
      <alignment horizontal="center" vertical="center"/>
      <protection locked="0"/>
    </xf>
    <xf numFmtId="0" fontId="19" fillId="6" borderId="7" xfId="0" applyFont="1" applyFill="1" applyBorder="1" applyAlignment="1" applyProtection="1">
      <alignment horizontal="center" vertical="center" wrapText="1"/>
      <protection locked="0"/>
    </xf>
    <xf numFmtId="0" fontId="19" fillId="6" borderId="9" xfId="0" applyFont="1" applyFill="1" applyBorder="1" applyAlignment="1" applyProtection="1">
      <alignment horizontal="center" vertical="center" wrapText="1"/>
      <protection locked="0"/>
    </xf>
    <xf numFmtId="0" fontId="19" fillId="6" borderId="10" xfId="0" applyFont="1" applyFill="1" applyBorder="1" applyAlignment="1" applyProtection="1">
      <alignment horizontal="center" vertical="center" wrapText="1"/>
      <protection locked="0"/>
    </xf>
    <xf numFmtId="0" fontId="19" fillId="6" borderId="12" xfId="0" applyFont="1" applyFill="1" applyBorder="1" applyAlignment="1" applyProtection="1">
      <alignment horizontal="center" vertical="center" wrapText="1"/>
      <protection locked="0"/>
    </xf>
    <xf numFmtId="49" fontId="4" fillId="6" borderId="2" xfId="0" applyNumberFormat="1" applyFont="1" applyFill="1" applyBorder="1" applyAlignment="1" applyProtection="1">
      <alignment horizontal="center" vertical="center" wrapText="1"/>
      <protection locked="0"/>
    </xf>
    <xf numFmtId="49" fontId="4" fillId="6" borderId="3" xfId="0" applyNumberFormat="1" applyFont="1" applyFill="1" applyBorder="1" applyAlignment="1" applyProtection="1">
      <alignment horizontal="center" vertical="center" wrapText="1"/>
      <protection locked="0"/>
    </xf>
    <xf numFmtId="49" fontId="4" fillId="6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</xf>
    <xf numFmtId="0" fontId="20" fillId="6" borderId="1" xfId="2" applyFill="1" applyBorder="1" applyAlignment="1" applyProtection="1">
      <alignment horizontal="center" vertical="center"/>
      <protection locked="0"/>
    </xf>
    <xf numFmtId="0" fontId="0" fillId="6" borderId="1" xfId="0" applyFill="1" applyBorder="1" applyAlignment="1" applyProtection="1">
      <alignment horizontal="center" vertical="center"/>
      <protection locked="0"/>
    </xf>
    <xf numFmtId="49" fontId="0" fillId="6" borderId="1" xfId="0" applyNumberFormat="1" applyFill="1" applyBorder="1" applyAlignment="1" applyProtection="1">
      <alignment horizontal="center" vertical="center"/>
      <protection locked="0"/>
    </xf>
    <xf numFmtId="0" fontId="5" fillId="4" borderId="3" xfId="0" applyFont="1" applyFill="1" applyBorder="1" applyAlignment="1" applyProtection="1">
      <alignment horizontal="center" vertical="center"/>
      <protection locked="0"/>
    </xf>
    <xf numFmtId="0" fontId="7" fillId="5" borderId="0" xfId="0" applyFont="1" applyFill="1" applyBorder="1" applyAlignment="1" applyProtection="1">
      <alignment horizontal="center" vertical="center" wrapText="1"/>
    </xf>
    <xf numFmtId="0" fontId="7" fillId="5" borderId="6" xfId="0" applyFont="1" applyFill="1" applyBorder="1" applyAlignment="1" applyProtection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right"/>
    </xf>
    <xf numFmtId="0" fontId="5" fillId="4" borderId="11" xfId="0" applyFont="1" applyFill="1" applyBorder="1" applyAlignment="1">
      <alignment horizontal="right"/>
    </xf>
    <xf numFmtId="0" fontId="5" fillId="4" borderId="12" xfId="0" applyFont="1" applyFill="1" applyBorder="1" applyAlignment="1">
      <alignment horizontal="right"/>
    </xf>
    <xf numFmtId="0" fontId="21" fillId="10" borderId="1" xfId="0" applyFont="1" applyFill="1" applyBorder="1" applyAlignment="1" applyProtection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2" fontId="12" fillId="4" borderId="7" xfId="0" applyNumberFormat="1" applyFont="1" applyFill="1" applyBorder="1" applyAlignment="1">
      <alignment horizontal="center" vertical="center"/>
    </xf>
    <xf numFmtId="2" fontId="12" fillId="4" borderId="8" xfId="0" applyNumberFormat="1" applyFont="1" applyFill="1" applyBorder="1" applyAlignment="1">
      <alignment horizontal="center" vertical="center"/>
    </xf>
    <xf numFmtId="2" fontId="12" fillId="4" borderId="10" xfId="0" applyNumberFormat="1" applyFont="1" applyFill="1" applyBorder="1" applyAlignment="1">
      <alignment horizontal="center" vertical="center"/>
    </xf>
    <xf numFmtId="2" fontId="12" fillId="4" borderId="11" xfId="0" applyNumberFormat="1" applyFont="1" applyFill="1" applyBorder="1" applyAlignment="1">
      <alignment horizontal="center" vertical="center"/>
    </xf>
    <xf numFmtId="0" fontId="5" fillId="4" borderId="0" xfId="0" applyFont="1" applyFill="1" applyAlignment="1">
      <alignment horizontal="left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23" fillId="6" borderId="7" xfId="0" applyFont="1" applyFill="1" applyBorder="1" applyAlignment="1" applyProtection="1">
      <alignment horizontal="center" vertical="center"/>
      <protection locked="0"/>
    </xf>
    <xf numFmtId="0" fontId="23" fillId="6" borderId="9" xfId="0" applyFont="1" applyFill="1" applyBorder="1" applyAlignment="1" applyProtection="1">
      <alignment horizontal="center" vertical="center"/>
      <protection locked="0"/>
    </xf>
    <xf numFmtId="0" fontId="3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49" fontId="12" fillId="9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9" borderId="3" xfId="0" applyNumberFormat="1" applyFont="1" applyFill="1" applyBorder="1" applyAlignment="1" applyProtection="1">
      <alignment horizontal="center" vertical="center" wrapText="1"/>
      <protection locked="0"/>
    </xf>
    <xf numFmtId="49" fontId="12" fillId="9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1" fontId="12" fillId="4" borderId="7" xfId="0" applyNumberFormat="1" applyFont="1" applyFill="1" applyBorder="1" applyAlignment="1">
      <alignment horizontal="center" vertical="center"/>
    </xf>
    <xf numFmtId="1" fontId="12" fillId="4" borderId="9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top"/>
    </xf>
    <xf numFmtId="0" fontId="19" fillId="10" borderId="1" xfId="0" applyFont="1" applyFill="1" applyBorder="1" applyAlignment="1">
      <alignment horizontal="center" vertical="center" wrapText="1"/>
    </xf>
    <xf numFmtId="49" fontId="0" fillId="6" borderId="2" xfId="0" applyNumberFormat="1" applyFill="1" applyBorder="1" applyAlignment="1" applyProtection="1">
      <alignment horizontal="center" vertical="center"/>
      <protection locked="0"/>
    </xf>
    <xf numFmtId="49" fontId="0" fillId="6" borderId="3" xfId="0" applyNumberFormat="1" applyFill="1" applyBorder="1" applyAlignment="1" applyProtection="1">
      <alignment horizontal="center" vertical="center"/>
      <protection locked="0"/>
    </xf>
    <xf numFmtId="49" fontId="0" fillId="6" borderId="4" xfId="0" applyNumberFormat="1" applyFill="1" applyBorder="1" applyAlignment="1" applyProtection="1">
      <alignment horizontal="center" vertical="center"/>
      <protection locked="0"/>
    </xf>
    <xf numFmtId="0" fontId="5" fillId="4" borderId="1" xfId="0" applyFont="1" applyFill="1" applyBorder="1" applyAlignment="1" applyProtection="1">
      <alignment horizontal="center" vertical="top"/>
    </xf>
    <xf numFmtId="0" fontId="17" fillId="6" borderId="2" xfId="0" applyFont="1" applyFill="1" applyBorder="1" applyAlignment="1" applyProtection="1">
      <alignment horizontal="center" vertical="center" wrapText="1"/>
      <protection locked="0"/>
    </xf>
    <xf numFmtId="0" fontId="17" fillId="6" borderId="3" xfId="0" applyFont="1" applyFill="1" applyBorder="1" applyAlignment="1" applyProtection="1">
      <alignment horizontal="center" vertical="center" wrapText="1"/>
      <protection locked="0"/>
    </xf>
    <xf numFmtId="0" fontId="17" fillId="6" borderId="4" xfId="0" applyFont="1" applyFill="1" applyBorder="1" applyAlignment="1" applyProtection="1">
      <alignment horizontal="center" vertical="center" wrapText="1"/>
      <protection locked="0"/>
    </xf>
    <xf numFmtId="0" fontId="9" fillId="5" borderId="2" xfId="0" applyFont="1" applyFill="1" applyBorder="1" applyAlignment="1" applyProtection="1">
      <alignment horizontal="center" vertical="center" wrapText="1"/>
    </xf>
    <xf numFmtId="0" fontId="9" fillId="5" borderId="3" xfId="0" applyFont="1" applyFill="1" applyBorder="1" applyAlignment="1" applyProtection="1">
      <alignment horizontal="center" vertical="center" wrapText="1"/>
    </xf>
    <xf numFmtId="0" fontId="9" fillId="5" borderId="4" xfId="0" applyFont="1" applyFill="1" applyBorder="1" applyAlignment="1" applyProtection="1">
      <alignment horizontal="center" vertical="center" wrapText="1"/>
    </xf>
    <xf numFmtId="0" fontId="4" fillId="6" borderId="2" xfId="0" applyFont="1" applyFill="1" applyBorder="1" applyAlignment="1" applyProtection="1">
      <alignment horizontal="center" vertical="center" wrapText="1"/>
      <protection locked="0"/>
    </xf>
    <xf numFmtId="0" fontId="4" fillId="6" borderId="3" xfId="0" applyFont="1" applyFill="1" applyBorder="1" applyAlignment="1" applyProtection="1">
      <alignment horizontal="center" vertical="center" wrapText="1"/>
      <protection locked="0"/>
    </xf>
    <xf numFmtId="0" fontId="4" fillId="6" borderId="4" xfId="0" applyFont="1" applyFill="1" applyBorder="1" applyAlignment="1" applyProtection="1">
      <alignment horizontal="center" vertical="center" wrapText="1"/>
      <protection locked="0"/>
    </xf>
    <xf numFmtId="0" fontId="20" fillId="6" borderId="2" xfId="2" applyFill="1" applyBorder="1" applyAlignment="1" applyProtection="1">
      <alignment horizontal="center" vertical="center"/>
      <protection locked="0"/>
    </xf>
    <xf numFmtId="0" fontId="19" fillId="6" borderId="14" xfId="0" applyFont="1" applyFill="1" applyBorder="1" applyAlignment="1" applyProtection="1">
      <alignment horizontal="center" vertical="center" wrapText="1"/>
      <protection locked="0"/>
    </xf>
    <xf numFmtId="0" fontId="19" fillId="6" borderId="13" xfId="0" applyFont="1" applyFill="1" applyBorder="1" applyAlignment="1" applyProtection="1">
      <alignment horizontal="center" vertical="center" wrapText="1"/>
      <protection locked="0"/>
    </xf>
    <xf numFmtId="0" fontId="25" fillId="5" borderId="7" xfId="0" applyFont="1" applyFill="1" applyBorder="1" applyAlignment="1" applyProtection="1">
      <alignment horizontal="right" vertical="center" wrapText="1"/>
    </xf>
    <xf numFmtId="0" fontId="25" fillId="5" borderId="8" xfId="0" applyFont="1" applyFill="1" applyBorder="1" applyAlignment="1" applyProtection="1">
      <alignment horizontal="right" vertical="center" wrapText="1"/>
    </xf>
    <xf numFmtId="0" fontId="25" fillId="5" borderId="9" xfId="0" applyFont="1" applyFill="1" applyBorder="1" applyAlignment="1" applyProtection="1">
      <alignment horizontal="right" vertical="center" wrapText="1"/>
    </xf>
    <xf numFmtId="0" fontId="25" fillId="5" borderId="10" xfId="0" applyFont="1" applyFill="1" applyBorder="1" applyAlignment="1" applyProtection="1">
      <alignment horizontal="right" vertical="center" wrapText="1"/>
    </xf>
    <xf numFmtId="0" fontId="25" fillId="5" borderId="11" xfId="0" applyFont="1" applyFill="1" applyBorder="1" applyAlignment="1" applyProtection="1">
      <alignment horizontal="right" vertical="center" wrapText="1"/>
    </xf>
    <xf numFmtId="0" fontId="25" fillId="5" borderId="12" xfId="0" applyFont="1" applyFill="1" applyBorder="1" applyAlignment="1" applyProtection="1">
      <alignment horizontal="right" vertical="center" wrapText="1"/>
    </xf>
    <xf numFmtId="0" fontId="16" fillId="4" borderId="7" xfId="0" applyFont="1" applyFill="1" applyBorder="1" applyAlignment="1">
      <alignment horizontal="center" vertical="center" wrapText="1"/>
    </xf>
    <xf numFmtId="0" fontId="16" fillId="4" borderId="9" xfId="0" applyFont="1" applyFill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vertical="center" wrapText="1"/>
    </xf>
    <xf numFmtId="0" fontId="16" fillId="4" borderId="6" xfId="0" applyFont="1" applyFill="1" applyBorder="1" applyAlignment="1">
      <alignment horizontal="center" vertical="center" wrapText="1"/>
    </xf>
    <xf numFmtId="0" fontId="16" fillId="4" borderId="10" xfId="0" applyFont="1" applyFill="1" applyBorder="1" applyAlignment="1">
      <alignment horizontal="center" vertical="center" wrapText="1"/>
    </xf>
    <xf numFmtId="0" fontId="16" fillId="4" borderId="12" xfId="0" applyFont="1" applyFill="1" applyBorder="1" applyAlignment="1">
      <alignment horizontal="center" vertical="center" wrapText="1"/>
    </xf>
    <xf numFmtId="0" fontId="15" fillId="10" borderId="1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6" fillId="5" borderId="11" xfId="0" applyFont="1" applyFill="1" applyBorder="1" applyAlignment="1">
      <alignment horizontal="center"/>
    </xf>
    <xf numFmtId="0" fontId="6" fillId="5" borderId="1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/>
    </xf>
    <xf numFmtId="0" fontId="13" fillId="4" borderId="4" xfId="0" applyFont="1" applyFill="1" applyBorder="1" applyAlignment="1">
      <alignment horizontal="center" vertical="center"/>
    </xf>
    <xf numFmtId="164" fontId="13" fillId="4" borderId="2" xfId="0" applyNumberFormat="1" applyFont="1" applyFill="1" applyBorder="1" applyAlignment="1">
      <alignment horizontal="center" vertical="center"/>
    </xf>
    <xf numFmtId="164" fontId="13" fillId="4" borderId="4" xfId="0" applyNumberFormat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1" fillId="6" borderId="14" xfId="0" applyFont="1" applyFill="1" applyBorder="1" applyAlignment="1" applyProtection="1">
      <alignment horizontal="center" vertical="center" wrapText="1"/>
      <protection locked="0"/>
    </xf>
    <xf numFmtId="0" fontId="21" fillId="6" borderId="13" xfId="0" applyFont="1" applyFill="1" applyBorder="1" applyAlignment="1" applyProtection="1">
      <alignment horizontal="center" vertical="center" wrapText="1"/>
      <protection locked="0"/>
    </xf>
    <xf numFmtId="0" fontId="0" fillId="4" borderId="1" xfId="0" applyFill="1" applyBorder="1" applyAlignment="1">
      <alignment horizontal="left" wrapText="1"/>
    </xf>
    <xf numFmtId="0" fontId="0" fillId="4" borderId="14" xfId="0" applyFill="1" applyBorder="1" applyAlignment="1">
      <alignment horizontal="left" wrapText="1"/>
    </xf>
    <xf numFmtId="0" fontId="2" fillId="6" borderId="1" xfId="0" applyFont="1" applyFill="1" applyBorder="1" applyAlignment="1" applyProtection="1">
      <alignment horizontal="center" vertical="center"/>
      <protection locked="0"/>
    </xf>
  </cellXfs>
  <cellStyles count="3">
    <cellStyle name="Dziesiętny" xfId="1" builtinId="3"/>
    <cellStyle name="Hiperłącze" xfId="2" builtinId="8"/>
    <cellStyle name="Normalny" xfId="0" builtinId="0"/>
  </cellStyles>
  <dxfs count="25">
    <dxf>
      <numFmt numFmtId="19" formatCode="dd/mm/yyyy"/>
    </dxf>
    <dxf>
      <border outline="0"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 style="thin">
          <color theme="9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charset val="238"/>
        <scheme val="minor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theme="1"/>
      </font>
    </dxf>
    <dxf>
      <font>
        <b/>
        <i val="0"/>
        <color theme="1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theme="9" tint="0.59996337778862885"/>
      </font>
    </dxf>
    <dxf>
      <font>
        <b/>
        <i val="0"/>
        <color rgb="FFFF0000"/>
      </font>
    </dxf>
    <dxf>
      <font>
        <b/>
        <i val="0"/>
        <color theme="9" tint="0.59996337778862885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theme="9" tint="0.59996337778862885"/>
      </font>
    </dxf>
    <dxf>
      <font>
        <b/>
        <i val="0"/>
        <color theme="9" tint="0.59996337778862885"/>
      </font>
    </dxf>
    <dxf>
      <font>
        <b/>
        <i val="0"/>
        <color theme="9" tint="0.59996337778862885"/>
      </font>
    </dxf>
    <dxf>
      <font>
        <b/>
        <i val="0"/>
        <color theme="9" tint="0.59996337778862885"/>
      </font>
    </dxf>
    <dxf>
      <font>
        <b/>
        <i val="0"/>
        <color theme="9" tint="0.59996337778862885"/>
      </font>
    </dxf>
    <dxf>
      <font>
        <b/>
        <i val="0"/>
        <color theme="9" tint="0.59996337778862885"/>
      </font>
    </dxf>
    <dxf>
      <font>
        <b/>
        <i val="0"/>
        <color theme="9" tint="0.59996337778862885"/>
      </font>
    </dxf>
    <dxf>
      <font>
        <b/>
        <i val="0"/>
        <strike val="0"/>
        <color rgb="FFFF0000"/>
      </font>
    </dxf>
    <dxf>
      <font>
        <b/>
        <i val="0"/>
        <color theme="9" tint="0.59996337778862885"/>
      </font>
    </dxf>
    <dxf>
      <font>
        <b/>
        <i val="0"/>
        <color theme="9" tint="0.59996337778862885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866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43295</xdr:colOff>
      <xdr:row>0</xdr:row>
      <xdr:rowOff>51955</xdr:rowOff>
    </xdr:from>
    <xdr:to>
      <xdr:col>18</xdr:col>
      <xdr:colOff>588818</xdr:colOff>
      <xdr:row>6</xdr:row>
      <xdr:rowOff>122007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971F643-3DC7-44E8-97CE-4DFB00FF01BD}"/>
            </a:ext>
          </a:extLst>
        </xdr:cNvPr>
        <xdr:cNvPicPr/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43295" y="51955"/>
          <a:ext cx="11499273" cy="1213052"/>
        </a:xfrm>
        <a:prstGeom prst="rect">
          <a:avLst/>
        </a:prstGeom>
        <a:noFill/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AED892A-971F-4CF3-84C3-906990013F88}" name="Tabela2" displayName="Tabela2" ref="A1:A145" totalsRowShown="0">
  <autoFilter ref="A1:A145" xr:uid="{4C92A3D1-FF15-48F2-9B2F-5A0CBC63F1C1}"/>
  <tableColumns count="1">
    <tableColumn id="1" xr3:uid="{4B1BE12E-AACF-4564-BFE8-C1B1428F3CDB}" name="Wybierz z listy: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77D23D5-5E1E-4D3A-B007-8DB7E82286F6}" name="Tabela3" displayName="Tabela3" ref="C1:C24" totalsRowShown="0">
  <autoFilter ref="C1:C24" xr:uid="{3E73E9CC-1137-4912-B659-BE4164EF0B7F}"/>
  <tableColumns count="1">
    <tableColumn id="1" xr3:uid="{E293E782-B062-4874-B29D-16AA40615425}" name="Wybierz z listy: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8AF9DDD-874D-43DD-8FF8-1C52CDFAE849}" name="Tabela4" displayName="Tabela4" ref="F1:F4" totalsRowShown="0" headerRowDxfId="2" tableBorderDxfId="1">
  <autoFilter ref="F1:F4" xr:uid="{0B69390E-FCD7-4C71-AF97-93B9BBC221FF}"/>
  <tableColumns count="1">
    <tableColumn id="1" xr3:uid="{592AA61D-ED57-4A22-858E-E339067887C8}" name="Wybierz z listy: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8C957E5-82E9-4CEC-AD01-4AD95C939C09}" name="Tabela5" displayName="Tabela5" ref="H1:H99" totalsRowShown="0">
  <autoFilter ref="H1:H99" xr:uid="{DB90C098-E890-472D-AEBE-A4AAF17E9AE8}"/>
  <tableColumns count="1">
    <tableColumn id="1" xr3:uid="{45A16B55-2D25-4367-B567-E33E24FBF8E9}" name="Wybierz z listy: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4AF1D073-56B9-408D-924F-9B91C533A367}" name="Tabela6" displayName="Tabela6" ref="J1:J8" totalsRowShown="0">
  <autoFilter ref="J1:J8" xr:uid="{06E0CB5F-0F6B-4CA7-8BF6-F3B80F0A04CB}"/>
  <tableColumns count="1">
    <tableColumn id="1" xr3:uid="{E989F51F-D1B9-4295-9022-5A483DAD7F12}" name="Wybierz z listy:" dataDxfId="0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F740F39-E4A5-4CEF-B28D-9DB68C4CF347}" name="Tabela1" displayName="Tabela1" ref="M1:M5" totalsRowShown="0">
  <autoFilter ref="M1:M5" xr:uid="{008A57CF-1961-414A-979C-77754108C5D9}"/>
  <tableColumns count="1">
    <tableColumn id="1" xr3:uid="{459CE923-42C9-4768-BB4A-97977D42A716}" name="Wybierz z listy:"/>
  </tableColumns>
  <tableStyleInfo name="TableStyleMedium7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5A6FFF4E-A24D-4376-8751-6FD618B9B79B}" name="Tabela7" displayName="Tabela7" ref="O1:O3" totalsRowShown="0">
  <autoFilter ref="O1:O3" xr:uid="{31AD079A-6342-4E06-A290-C850AFFD6A0E}"/>
  <tableColumns count="1">
    <tableColumn id="1" xr3:uid="{67128647-702E-4EFD-A471-248F0B554F2A}" name="Wybierz z listy:"/>
  </tableColumns>
  <tableStyleInfo name="TableStyleMedium7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F5EAA0BC-04A9-4E67-B918-E56863F7123E}" name="Tabela8" displayName="Tabela8" ref="R1:R3" totalsRowShown="0">
  <autoFilter ref="R1:R3" xr:uid="{76930BD6-9F35-47FB-8F81-51C30C691F51}"/>
  <tableColumns count="1">
    <tableColumn id="1" xr3:uid="{810A1D68-FD9C-47BE-A03F-C18A345B49BB}" name="Wybierz z listy:"/>
  </tableColumns>
  <tableStyleInfo name="TableStyleMedium7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A4CD856C-2206-4BA0-834C-DDB79542B997}" name="Tabela9" displayName="Tabela9" ref="T1:T3" totalsRowShown="0">
  <autoFilter ref="T1:T3" xr:uid="{A4800A7E-256A-4B02-B82D-94CE6E28FF31}"/>
  <tableColumns count="1">
    <tableColumn id="1" xr3:uid="{474BF8E9-C64E-4B3F-B27E-5BC4AA14773F}" name="Kolumna1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10" Type="http://schemas.openxmlformats.org/officeDocument/2006/relationships/table" Target="../tables/table9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78"/>
  <sheetViews>
    <sheetView showGridLines="0" tabSelected="1" view="pageLayout" topLeftCell="A7" zoomScaleNormal="110" workbookViewId="0">
      <selection activeCell="G16" sqref="G16"/>
    </sheetView>
  </sheetViews>
  <sheetFormatPr defaultRowHeight="15" x14ac:dyDescent="0.25"/>
  <cols>
    <col min="14" max="14" width="9.7109375" bestFit="1" customWidth="1"/>
  </cols>
  <sheetData>
    <row r="1" spans="1:20" s="14" customFormat="1" x14ac:dyDescent="0.25"/>
    <row r="2" spans="1:20" s="14" customFormat="1" x14ac:dyDescent="0.25"/>
    <row r="3" spans="1:20" s="14" customFormat="1" x14ac:dyDescent="0.25"/>
    <row r="4" spans="1:20" s="14" customFormat="1" x14ac:dyDescent="0.25"/>
    <row r="5" spans="1:20" s="14" customFormat="1" x14ac:dyDescent="0.25"/>
    <row r="6" spans="1:20" s="14" customFormat="1" x14ac:dyDescent="0.25"/>
    <row r="7" spans="1:20" s="14" customFormat="1" x14ac:dyDescent="0.25"/>
    <row r="8" spans="1:20" x14ac:dyDescent="0.25">
      <c r="A8" s="97" t="s">
        <v>0</v>
      </c>
      <c r="B8" s="97"/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53"/>
    </row>
    <row r="9" spans="1:20" x14ac:dyDescent="0.25">
      <c r="A9" s="97"/>
      <c r="B9" s="97"/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  <c r="O9" s="97"/>
      <c r="P9" s="97"/>
      <c r="Q9" s="97"/>
      <c r="R9" s="97"/>
      <c r="S9" s="97"/>
      <c r="T9" s="53"/>
    </row>
    <row r="10" spans="1:20" x14ac:dyDescent="0.25">
      <c r="A10" s="97"/>
      <c r="B10" s="97"/>
      <c r="C10" s="97"/>
      <c r="D10" s="97"/>
      <c r="E10" s="97"/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53"/>
    </row>
    <row r="11" spans="1:20" x14ac:dyDescent="0.25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53"/>
    </row>
    <row r="12" spans="1:20" ht="36" customHeight="1" x14ac:dyDescent="0.25">
      <c r="A12" s="98" t="s">
        <v>1</v>
      </c>
      <c r="B12" s="99"/>
      <c r="C12" s="100"/>
      <c r="D12" s="101"/>
      <c r="E12" s="102"/>
      <c r="F12" s="103"/>
      <c r="G12" s="32"/>
      <c r="H12" s="104" t="s">
        <v>357</v>
      </c>
      <c r="I12" s="105"/>
      <c r="J12" s="106"/>
      <c r="K12" s="107" t="s">
        <v>182</v>
      </c>
      <c r="L12" s="108"/>
      <c r="M12" s="25"/>
      <c r="N12" s="104" t="s">
        <v>398</v>
      </c>
      <c r="O12" s="105"/>
      <c r="P12" s="105"/>
      <c r="Q12" s="106"/>
      <c r="R12" s="109"/>
      <c r="S12" s="110"/>
      <c r="T12" s="53"/>
    </row>
    <row r="13" spans="1:20" ht="13.5" customHeight="1" x14ac:dyDescent="0.25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53"/>
    </row>
    <row r="14" spans="1:20" ht="36.75" customHeight="1" x14ac:dyDescent="0.25">
      <c r="A14" s="57" t="s">
        <v>3</v>
      </c>
      <c r="B14" s="57"/>
      <c r="C14" s="57"/>
      <c r="D14" s="57"/>
      <c r="E14" s="57"/>
      <c r="F14" s="111"/>
      <c r="G14" s="112"/>
      <c r="H14" s="112"/>
      <c r="I14" s="112"/>
      <c r="J14" s="112"/>
      <c r="K14" s="112"/>
      <c r="L14" s="112"/>
      <c r="M14" s="112"/>
      <c r="N14" s="112"/>
      <c r="O14" s="112"/>
      <c r="P14" s="112"/>
      <c r="Q14" s="112"/>
      <c r="R14" s="112"/>
      <c r="S14" s="113"/>
      <c r="T14" s="53"/>
    </row>
    <row r="15" spans="1:20" x14ac:dyDescent="0.25">
      <c r="A15" s="31"/>
      <c r="B15" s="31"/>
      <c r="C15" s="31"/>
      <c r="D15" s="31"/>
      <c r="E15" s="31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53"/>
    </row>
    <row r="16" spans="1:20" s="14" customFormat="1" ht="15.6" customHeight="1" x14ac:dyDescent="0.25">
      <c r="A16" s="57" t="s">
        <v>405</v>
      </c>
      <c r="B16" s="57"/>
      <c r="C16" s="57"/>
      <c r="D16" s="57"/>
      <c r="E16" s="57"/>
      <c r="F16" s="57"/>
      <c r="G16" s="219"/>
      <c r="H16" s="58" t="s">
        <v>36</v>
      </c>
      <c r="I16" s="58"/>
      <c r="J16" s="59" t="str">
        <f>IF(G16=2020,"wsparcia nie mogą uzyskać przedsiębiorstwa, które rozpoczęły działaność w roku 2020","rok rozpoczęcia prowadzenia działalności umożliwia wzięcie udziału w grancie")</f>
        <v>rok rozpoczęcia prowadzenia działalności umożliwia wzięcie udziału w grancie</v>
      </c>
      <c r="K16" s="60"/>
      <c r="L16" s="60"/>
      <c r="M16" s="60"/>
      <c r="N16" s="60"/>
      <c r="O16" s="60"/>
      <c r="P16" s="60"/>
      <c r="Q16" s="60"/>
      <c r="R16" s="60"/>
      <c r="S16" s="60"/>
      <c r="T16" s="53"/>
    </row>
    <row r="17" spans="1:21" s="14" customFormat="1" x14ac:dyDescent="0.25">
      <c r="A17" s="31"/>
      <c r="B17" s="31"/>
      <c r="C17" s="31"/>
      <c r="D17" s="31"/>
      <c r="E17" s="31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53"/>
    </row>
    <row r="18" spans="1:21" ht="22.5" customHeight="1" x14ac:dyDescent="0.25">
      <c r="A18" s="104" t="s">
        <v>2</v>
      </c>
      <c r="B18" s="105"/>
      <c r="C18" s="105"/>
      <c r="D18" s="170"/>
      <c r="E18" s="171"/>
      <c r="F18" s="172"/>
      <c r="G18" s="25"/>
      <c r="H18" s="177" t="s">
        <v>4</v>
      </c>
      <c r="I18" s="178"/>
      <c r="J18" s="178"/>
      <c r="K18" s="179"/>
      <c r="L18" s="28"/>
      <c r="M18" s="29" t="s">
        <v>5</v>
      </c>
      <c r="N18" s="174" t="s">
        <v>182</v>
      </c>
      <c r="O18" s="176"/>
      <c r="P18" s="29" t="s">
        <v>6</v>
      </c>
      <c r="Q18" s="174" t="s">
        <v>182</v>
      </c>
      <c r="R18" s="175"/>
      <c r="S18" s="176"/>
      <c r="T18" s="53"/>
    </row>
    <row r="19" spans="1:21" ht="22.5" customHeight="1" x14ac:dyDescent="0.25">
      <c r="A19" s="25"/>
      <c r="B19" s="25"/>
      <c r="C19" s="25"/>
      <c r="D19" s="173" t="s">
        <v>206</v>
      </c>
      <c r="E19" s="173"/>
      <c r="F19" s="173"/>
      <c r="G19" s="25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53"/>
    </row>
    <row r="20" spans="1:21" ht="22.5" customHeight="1" x14ac:dyDescent="0.25">
      <c r="A20" s="104" t="s">
        <v>13</v>
      </c>
      <c r="B20" s="105"/>
      <c r="C20" s="105"/>
      <c r="D20" s="105"/>
      <c r="E20" s="105"/>
      <c r="F20" s="106"/>
      <c r="G20" s="25"/>
      <c r="H20" s="104" t="s">
        <v>7</v>
      </c>
      <c r="I20" s="106"/>
      <c r="J20" s="180"/>
      <c r="K20" s="181"/>
      <c r="L20" s="181"/>
      <c r="M20" s="181"/>
      <c r="N20" s="181"/>
      <c r="O20" s="182"/>
      <c r="P20" s="30"/>
      <c r="Q20" s="104" t="s">
        <v>9</v>
      </c>
      <c r="R20" s="106"/>
      <c r="S20" s="34"/>
      <c r="T20" s="53"/>
    </row>
    <row r="21" spans="1:21" ht="22.5" customHeight="1" x14ac:dyDescent="0.25">
      <c r="A21" s="121" t="s">
        <v>14</v>
      </c>
      <c r="B21" s="121"/>
      <c r="C21" s="123"/>
      <c r="D21" s="123"/>
      <c r="E21" s="123"/>
      <c r="F21" s="123"/>
      <c r="G21" s="25"/>
      <c r="H21" s="28"/>
      <c r="I21" s="28"/>
      <c r="J21" s="28"/>
      <c r="K21" s="28"/>
      <c r="L21" s="28"/>
      <c r="M21" s="28"/>
      <c r="N21" s="28"/>
      <c r="O21" s="28"/>
      <c r="P21" s="28"/>
      <c r="Q21" s="173" t="s">
        <v>210</v>
      </c>
      <c r="R21" s="173"/>
      <c r="S21" s="173"/>
      <c r="T21" s="53"/>
    </row>
    <row r="22" spans="1:21" ht="22.5" customHeight="1" x14ac:dyDescent="0.25">
      <c r="A22" s="121" t="s">
        <v>15</v>
      </c>
      <c r="B22" s="121"/>
      <c r="C22" s="123"/>
      <c r="D22" s="123"/>
      <c r="E22" s="123"/>
      <c r="F22" s="123"/>
      <c r="G22" s="25"/>
      <c r="H22" s="29" t="s">
        <v>8</v>
      </c>
      <c r="I22" s="180"/>
      <c r="J22" s="181"/>
      <c r="K22" s="182"/>
      <c r="L22" s="28"/>
      <c r="M22" s="104" t="s">
        <v>10</v>
      </c>
      <c r="N22" s="106"/>
      <c r="O22" s="33"/>
      <c r="P22" s="28"/>
      <c r="Q22" s="104" t="s">
        <v>11</v>
      </c>
      <c r="R22" s="106"/>
      <c r="S22" s="33"/>
      <c r="T22" s="53"/>
    </row>
    <row r="23" spans="1:21" ht="22.5" customHeight="1" x14ac:dyDescent="0.25">
      <c r="A23" s="121" t="s">
        <v>12</v>
      </c>
      <c r="B23" s="121"/>
      <c r="C23" s="124"/>
      <c r="D23" s="124"/>
      <c r="E23" s="124"/>
      <c r="F23" s="124"/>
      <c r="G23" s="25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53"/>
    </row>
    <row r="24" spans="1:21" ht="22.5" customHeight="1" x14ac:dyDescent="0.25">
      <c r="A24" s="121" t="s">
        <v>16</v>
      </c>
      <c r="B24" s="121"/>
      <c r="C24" s="122"/>
      <c r="D24" s="123"/>
      <c r="E24" s="123"/>
      <c r="F24" s="123"/>
      <c r="G24" s="25"/>
      <c r="H24" s="29" t="s">
        <v>12</v>
      </c>
      <c r="I24" s="118"/>
      <c r="J24" s="119"/>
      <c r="K24" s="120"/>
      <c r="L24" s="28"/>
      <c r="M24" s="104" t="s">
        <v>16</v>
      </c>
      <c r="N24" s="106"/>
      <c r="O24" s="183"/>
      <c r="P24" s="112"/>
      <c r="Q24" s="112"/>
      <c r="R24" s="112"/>
      <c r="S24" s="113"/>
      <c r="T24" s="53"/>
    </row>
    <row r="25" spans="1:21" ht="22.5" customHeight="1" x14ac:dyDescent="0.25">
      <c r="A25" s="47"/>
      <c r="B25" s="47"/>
      <c r="C25" s="48"/>
      <c r="D25" s="49"/>
      <c r="E25" s="49"/>
      <c r="F25" s="49"/>
      <c r="G25" s="50"/>
      <c r="H25" s="24"/>
      <c r="I25" s="51"/>
      <c r="J25" s="51"/>
      <c r="K25" s="51"/>
      <c r="L25" s="50"/>
      <c r="M25" s="47"/>
      <c r="N25" s="47"/>
      <c r="O25" s="48"/>
      <c r="P25" s="49"/>
      <c r="Q25" s="49"/>
      <c r="R25" s="49"/>
      <c r="S25" s="49"/>
      <c r="T25" s="54"/>
    </row>
    <row r="26" spans="1:21" ht="22.5" customHeight="1" x14ac:dyDescent="0.25">
      <c r="A26" s="104" t="s">
        <v>403</v>
      </c>
      <c r="B26" s="105"/>
      <c r="C26" s="105"/>
      <c r="D26" s="105"/>
      <c r="E26" s="125" t="s">
        <v>397</v>
      </c>
      <c r="F26" s="125"/>
      <c r="G26" s="61"/>
      <c r="H26" s="62"/>
      <c r="I26" s="62"/>
      <c r="J26" s="62"/>
      <c r="K26" s="62"/>
      <c r="L26" s="63"/>
      <c r="M26" s="58" t="s">
        <v>36</v>
      </c>
      <c r="N26" s="58"/>
      <c r="O26" s="64" t="str">
        <f>IF(LEN(G26)=26,"numer zawiera prawidłową liczbę znaków","numer zawiera NIEPRAWIDŁOWĄ liczbę znaków")</f>
        <v>numer zawiera NIEPRAWIDŁOWĄ liczbę znaków</v>
      </c>
      <c r="P26" s="65"/>
      <c r="Q26" s="65"/>
      <c r="R26" s="65"/>
      <c r="S26" s="66"/>
      <c r="T26" s="54"/>
    </row>
    <row r="27" spans="1:21" ht="22.5" customHeight="1" x14ac:dyDescent="0.25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54"/>
    </row>
    <row r="28" spans="1:21" ht="21" customHeight="1" x14ac:dyDescent="0.25">
      <c r="A28" s="91" t="s">
        <v>24</v>
      </c>
      <c r="B28" s="92"/>
      <c r="C28" s="93"/>
      <c r="D28" s="114" t="s">
        <v>182</v>
      </c>
      <c r="E28" s="115"/>
      <c r="F28" s="26"/>
      <c r="G28" s="126" t="s">
        <v>374</v>
      </c>
      <c r="H28" s="126"/>
      <c r="I28" s="126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53"/>
      <c r="U28" s="14"/>
    </row>
    <row r="29" spans="1:21" ht="21" customHeight="1" x14ac:dyDescent="0.25">
      <c r="A29" s="94"/>
      <c r="B29" s="95"/>
      <c r="C29" s="96"/>
      <c r="D29" s="116"/>
      <c r="E29" s="117"/>
      <c r="F29" s="27"/>
      <c r="G29" s="126"/>
      <c r="H29" s="126"/>
      <c r="I29" s="126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53"/>
    </row>
    <row r="30" spans="1:21" ht="21" customHeight="1" x14ac:dyDescent="0.25">
      <c r="A30" s="91" t="s">
        <v>32</v>
      </c>
      <c r="B30" s="92"/>
      <c r="C30" s="93"/>
      <c r="D30" s="114" t="s">
        <v>182</v>
      </c>
      <c r="E30" s="115"/>
      <c r="F30" s="24"/>
      <c r="G30" s="186" t="s">
        <v>396</v>
      </c>
      <c r="H30" s="187"/>
      <c r="I30" s="187"/>
      <c r="J30" s="187"/>
      <c r="K30" s="187"/>
      <c r="L30" s="188"/>
      <c r="M30" s="184" t="s">
        <v>182</v>
      </c>
      <c r="N30" s="58" t="s">
        <v>36</v>
      </c>
      <c r="O30" s="58"/>
      <c r="P30" s="137" t="str">
        <f>IF(M30&lt;1,"1.Nie wskazano statusu-wskaż od 1 do 4",IF(M30&gt;4,"1.Nie wskazano statusu-wskaż od 1 do 4","1.Wybrano status podmiotu"))</f>
        <v>1.Nie wskazano statusu-wskaż od 1 do 4</v>
      </c>
      <c r="Q30" s="137"/>
      <c r="R30" s="137"/>
      <c r="S30" s="137"/>
      <c r="T30" s="53"/>
    </row>
    <row r="31" spans="1:21" ht="21" customHeight="1" x14ac:dyDescent="0.25">
      <c r="A31" s="94"/>
      <c r="B31" s="95"/>
      <c r="C31" s="96"/>
      <c r="D31" s="116"/>
      <c r="E31" s="117"/>
      <c r="F31" s="25"/>
      <c r="G31" s="189"/>
      <c r="H31" s="190"/>
      <c r="I31" s="190"/>
      <c r="J31" s="190"/>
      <c r="K31" s="190"/>
      <c r="L31" s="191"/>
      <c r="M31" s="185"/>
      <c r="N31" s="137" t="str">
        <f>IF(M30=1,"2.Status podmiotu umożliwia uzyskanie wsparcia",IF(M30=2,"2.Status podmiotu umożliwia uzyskanie wsparcia",IF(M30=3,"2.Status podmiotu UNIEMOŻLIWIA uzyskanie wsparcia",IF(M30=4,"2.Status podmiotu UNIEMOŻLIWIA uzyskanie wsparcia","2. Status podmiotu nie został określony"))))</f>
        <v>2. Status podmiotu nie został określony</v>
      </c>
      <c r="O31" s="137"/>
      <c r="P31" s="137"/>
      <c r="Q31" s="137"/>
      <c r="R31" s="137"/>
      <c r="S31" s="137"/>
      <c r="T31" s="53"/>
    </row>
    <row r="32" spans="1:21" x14ac:dyDescent="0.25">
      <c r="A32" s="72" t="s">
        <v>17</v>
      </c>
      <c r="B32" s="72"/>
      <c r="C32" s="72"/>
      <c r="D32" s="72"/>
      <c r="E32" s="72"/>
      <c r="F32" s="72"/>
      <c r="G32" s="72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53"/>
    </row>
    <row r="33" spans="1:20" x14ac:dyDescent="0.25">
      <c r="A33" s="73" t="s">
        <v>18</v>
      </c>
      <c r="B33" s="73"/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53"/>
    </row>
    <row r="34" spans="1:20" x14ac:dyDescent="0.25">
      <c r="A34" s="73" t="s">
        <v>19</v>
      </c>
      <c r="B34" s="73"/>
      <c r="C34" s="73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53"/>
    </row>
    <row r="35" spans="1:20" x14ac:dyDescent="0.25">
      <c r="A35" s="73" t="s">
        <v>20</v>
      </c>
      <c r="B35" s="73"/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53"/>
    </row>
    <row r="36" spans="1:20" x14ac:dyDescent="0.25">
      <c r="A36" s="72" t="s">
        <v>401</v>
      </c>
      <c r="B36" s="72"/>
      <c r="C36" s="72"/>
      <c r="D36" s="72"/>
      <c r="E36" s="72"/>
      <c r="F36" s="72"/>
      <c r="G36" s="72"/>
      <c r="H36" s="72"/>
      <c r="I36" s="72"/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53"/>
    </row>
    <row r="37" spans="1:20" x14ac:dyDescent="0.25">
      <c r="A37" s="72"/>
      <c r="B37" s="72"/>
      <c r="C37" s="72"/>
      <c r="D37" s="72"/>
      <c r="E37" s="72"/>
      <c r="F37" s="72"/>
      <c r="G37" s="72"/>
      <c r="H37" s="72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53"/>
    </row>
    <row r="38" spans="1:20" ht="15" customHeight="1" x14ac:dyDescent="0.25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53"/>
    </row>
    <row r="39" spans="1:20" ht="17.25" x14ac:dyDescent="0.3">
      <c r="A39" s="74" t="s">
        <v>21</v>
      </c>
      <c r="B39" s="75"/>
      <c r="C39" s="75"/>
      <c r="D39" s="75"/>
      <c r="E39" s="75"/>
      <c r="F39" s="75"/>
      <c r="G39" s="75"/>
      <c r="H39" s="75"/>
      <c r="I39" s="75"/>
      <c r="J39" s="75"/>
      <c r="K39" s="75"/>
      <c r="L39" s="75"/>
      <c r="M39" s="75"/>
      <c r="N39" s="75"/>
      <c r="O39" s="75"/>
      <c r="P39" s="75"/>
      <c r="Q39" s="75"/>
      <c r="R39" s="75"/>
      <c r="S39" s="76"/>
      <c r="T39" s="53"/>
    </row>
    <row r="40" spans="1:20" ht="14.25" customHeight="1" x14ac:dyDescent="0.25">
      <c r="A40" s="77" t="s">
        <v>22</v>
      </c>
      <c r="B40" s="78"/>
      <c r="C40" s="78"/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8"/>
      <c r="O40" s="78"/>
      <c r="P40" s="78"/>
      <c r="Q40" s="78"/>
      <c r="R40" s="78"/>
      <c r="S40" s="79"/>
      <c r="T40" s="53"/>
    </row>
    <row r="41" spans="1:20" ht="14.25" customHeight="1" x14ac:dyDescent="0.25">
      <c r="A41" s="80"/>
      <c r="B41" s="81"/>
      <c r="C41" s="81"/>
      <c r="D41" s="81"/>
      <c r="E41" s="81"/>
      <c r="F41" s="81"/>
      <c r="G41" s="81"/>
      <c r="H41" s="81"/>
      <c r="I41" s="81"/>
      <c r="J41" s="81"/>
      <c r="K41" s="81"/>
      <c r="L41" s="81"/>
      <c r="M41" s="81"/>
      <c r="N41" s="81"/>
      <c r="O41" s="81"/>
      <c r="P41" s="81"/>
      <c r="Q41" s="81"/>
      <c r="R41" s="81"/>
      <c r="S41" s="82"/>
      <c r="T41" s="53"/>
    </row>
    <row r="42" spans="1:20" ht="14.25" customHeight="1" x14ac:dyDescent="0.25">
      <c r="A42" s="80"/>
      <c r="B42" s="81"/>
      <c r="C42" s="81"/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1"/>
      <c r="O42" s="81"/>
      <c r="P42" s="81"/>
      <c r="Q42" s="81"/>
      <c r="R42" s="81"/>
      <c r="S42" s="82"/>
      <c r="T42" s="53"/>
    </row>
    <row r="43" spans="1:20" ht="14.25" customHeight="1" x14ac:dyDescent="0.25">
      <c r="A43" s="80"/>
      <c r="B43" s="81"/>
      <c r="C43" s="81"/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1"/>
      <c r="O43" s="81"/>
      <c r="P43" s="81"/>
      <c r="Q43" s="81"/>
      <c r="R43" s="81"/>
      <c r="S43" s="82"/>
      <c r="T43" s="53"/>
    </row>
    <row r="44" spans="1:20" ht="14.25" customHeight="1" x14ac:dyDescent="0.25">
      <c r="A44" s="80"/>
      <c r="B44" s="81"/>
      <c r="C44" s="81"/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1"/>
      <c r="O44" s="81"/>
      <c r="P44" s="81"/>
      <c r="Q44" s="81"/>
      <c r="R44" s="81"/>
      <c r="S44" s="82"/>
      <c r="T44" s="53"/>
    </row>
    <row r="45" spans="1:20" ht="14.25" customHeight="1" x14ac:dyDescent="0.25">
      <c r="A45" s="83"/>
      <c r="B45" s="84"/>
      <c r="C45" s="84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5"/>
      <c r="T45" s="53"/>
    </row>
    <row r="46" spans="1:20" ht="37.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86" t="s">
        <v>358</v>
      </c>
      <c r="O46" s="87"/>
      <c r="P46" s="87"/>
      <c r="Q46" s="88"/>
      <c r="R46" s="89"/>
      <c r="S46" s="90"/>
      <c r="T46" s="53"/>
    </row>
    <row r="47" spans="1:20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53"/>
    </row>
    <row r="48" spans="1:20" ht="15.75" customHeight="1" x14ac:dyDescent="0.3">
      <c r="A48" s="74" t="s">
        <v>33</v>
      </c>
      <c r="B48" s="75"/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6"/>
      <c r="T48" s="53"/>
    </row>
    <row r="49" spans="1:21" ht="15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55"/>
    </row>
    <row r="50" spans="1:21" ht="15" customHeight="1" x14ac:dyDescent="0.25">
      <c r="A50" s="128" t="s">
        <v>25</v>
      </c>
      <c r="B50" s="129"/>
      <c r="C50" s="129"/>
      <c r="D50" s="130"/>
      <c r="E50" s="67"/>
      <c r="F50" s="68"/>
      <c r="G50" s="163" t="s">
        <v>404</v>
      </c>
      <c r="H50" s="164"/>
      <c r="I50" s="164"/>
      <c r="J50" s="164"/>
      <c r="K50" s="164"/>
      <c r="L50" s="192" t="s">
        <v>406</v>
      </c>
      <c r="M50" s="193"/>
      <c r="N50" s="14"/>
      <c r="O50" s="71" t="s">
        <v>36</v>
      </c>
      <c r="P50" s="71"/>
      <c r="Q50" s="71"/>
      <c r="R50" s="71"/>
      <c r="S50" s="71"/>
      <c r="T50" s="53"/>
    </row>
    <row r="51" spans="1:21" x14ac:dyDescent="0.25">
      <c r="A51" s="131"/>
      <c r="B51" s="132"/>
      <c r="C51" s="132"/>
      <c r="D51" s="133"/>
      <c r="E51" s="69"/>
      <c r="F51" s="70"/>
      <c r="G51" s="199"/>
      <c r="H51" s="200"/>
      <c r="I51" s="200"/>
      <c r="J51" s="200"/>
      <c r="K51" s="200"/>
      <c r="L51" s="194"/>
      <c r="M51" s="195"/>
      <c r="N51" s="14"/>
      <c r="O51" s="169" t="str">
        <f>IF(E50&gt;=3000,"1.Wysokość obrotów we wrześniu umożliwia uzyskanie wsparcia","1.Wysokość obrotów we wrześniu UNIEMOŻLIWIA uzyskanie wsparcia")</f>
        <v>1.Wysokość obrotów we wrześniu UNIEMOŻLIWIA uzyskanie wsparcia</v>
      </c>
      <c r="P51" s="169"/>
      <c r="Q51" s="169"/>
      <c r="R51" s="169"/>
      <c r="S51" s="169"/>
      <c r="T51" s="55"/>
    </row>
    <row r="52" spans="1:21" x14ac:dyDescent="0.25">
      <c r="A52" s="128" t="s">
        <v>26</v>
      </c>
      <c r="B52" s="129"/>
      <c r="C52" s="129"/>
      <c r="D52" s="130"/>
      <c r="E52" s="67"/>
      <c r="F52" s="68"/>
      <c r="G52" s="199"/>
      <c r="H52" s="200"/>
      <c r="I52" s="200"/>
      <c r="J52" s="200"/>
      <c r="K52" s="200"/>
      <c r="L52" s="194"/>
      <c r="M52" s="195"/>
      <c r="N52" s="14"/>
      <c r="O52" s="169"/>
      <c r="P52" s="169"/>
      <c r="Q52" s="169"/>
      <c r="R52" s="169"/>
      <c r="S52" s="169"/>
      <c r="T52" s="53"/>
      <c r="U52" s="5"/>
    </row>
    <row r="53" spans="1:21" ht="15.75" customHeight="1" x14ac:dyDescent="0.25">
      <c r="A53" s="131"/>
      <c r="B53" s="132"/>
      <c r="C53" s="132"/>
      <c r="D53" s="133"/>
      <c r="E53" s="69"/>
      <c r="F53" s="70"/>
      <c r="G53" s="199"/>
      <c r="H53" s="200"/>
      <c r="I53" s="200"/>
      <c r="J53" s="200"/>
      <c r="K53" s="200"/>
      <c r="L53" s="196"/>
      <c r="M53" s="197"/>
      <c r="N53" s="14"/>
      <c r="O53" s="169" t="e">
        <f>IF(E54&lt;50,"2.Zbyt mały spadek obrotów - BRAK MOŻLIWOŚCI uzyskania wsparcia","2.Wielkość spadku obrotów umożliwia uzyskanie wsparcia")</f>
        <v>#DIV/0!</v>
      </c>
      <c r="P53" s="169"/>
      <c r="Q53" s="169"/>
      <c r="R53" s="169"/>
      <c r="S53" s="169"/>
      <c r="T53" s="56"/>
      <c r="U53" s="5"/>
    </row>
    <row r="54" spans="1:21" x14ac:dyDescent="0.25">
      <c r="A54" s="138" t="s">
        <v>35</v>
      </c>
      <c r="B54" s="139"/>
      <c r="C54" s="139"/>
      <c r="D54" s="140"/>
      <c r="E54" s="144" t="e">
        <f>100-(E52*100/E50)</f>
        <v>#DIV/0!</v>
      </c>
      <c r="F54" s="145"/>
      <c r="G54" s="199"/>
      <c r="H54" s="200"/>
      <c r="I54" s="200"/>
      <c r="J54" s="200"/>
      <c r="K54" s="200"/>
      <c r="L54" s="200"/>
      <c r="M54" s="215">
        <v>0</v>
      </c>
      <c r="N54" s="6"/>
      <c r="O54" s="169"/>
      <c r="P54" s="169"/>
      <c r="Q54" s="169"/>
      <c r="R54" s="169"/>
      <c r="S54" s="169"/>
      <c r="T54" s="53"/>
    </row>
    <row r="55" spans="1:21" ht="15.75" customHeight="1" x14ac:dyDescent="0.25">
      <c r="A55" s="141"/>
      <c r="B55" s="142"/>
      <c r="C55" s="142"/>
      <c r="D55" s="143"/>
      <c r="E55" s="146"/>
      <c r="F55" s="147"/>
      <c r="G55" s="201"/>
      <c r="H55" s="202"/>
      <c r="I55" s="202"/>
      <c r="J55" s="202"/>
      <c r="K55" s="202"/>
      <c r="L55" s="202"/>
      <c r="M55" s="216"/>
      <c r="N55" s="7"/>
      <c r="O55" s="71" t="str">
        <f>IF(M54=1,"3. Rozpoczęcie działalności nastąpiło 1.12.2019 lub później","3. Podmiot rozpoczął działalność przed 1.12.2019")</f>
        <v>3. Podmiot rozpoczął działalność przed 1.12.2019</v>
      </c>
      <c r="P55" s="71"/>
      <c r="Q55" s="71"/>
      <c r="R55" s="71"/>
      <c r="S55" s="71"/>
      <c r="T55" s="53"/>
    </row>
    <row r="56" spans="1:21" x14ac:dyDescent="0.2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34" t="s">
        <v>373</v>
      </c>
      <c r="L56" s="135"/>
      <c r="M56" s="136"/>
      <c r="N56" s="8"/>
      <c r="O56" s="198"/>
      <c r="P56" s="198"/>
      <c r="Q56" s="198"/>
      <c r="R56" s="198"/>
      <c r="S56" s="198"/>
      <c r="T56" s="53"/>
    </row>
    <row r="57" spans="1:21" x14ac:dyDescent="0.2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9"/>
      <c r="O57" s="9"/>
      <c r="P57" s="9"/>
      <c r="Q57" s="9"/>
      <c r="R57" s="9"/>
      <c r="S57" s="9"/>
      <c r="T57" s="53"/>
    </row>
    <row r="58" spans="1:21" ht="16.5" customHeight="1" x14ac:dyDescent="0.3">
      <c r="A58" s="74" t="s">
        <v>23</v>
      </c>
      <c r="B58" s="75"/>
      <c r="C58" s="75"/>
      <c r="D58" s="75"/>
      <c r="E58" s="75"/>
      <c r="F58" s="75"/>
      <c r="G58" s="75"/>
      <c r="H58" s="75"/>
      <c r="I58" s="75"/>
      <c r="J58" s="75"/>
      <c r="K58" s="75"/>
      <c r="L58" s="75"/>
      <c r="M58" s="75"/>
      <c r="N58" s="203"/>
      <c r="O58" s="203"/>
      <c r="P58" s="203"/>
      <c r="Q58" s="203"/>
      <c r="R58" s="203"/>
      <c r="S58" s="204"/>
      <c r="T58" s="53"/>
    </row>
    <row r="59" spans="1:21" ht="16.5" customHeight="1" x14ac:dyDescent="0.25">
      <c r="A59" s="14"/>
      <c r="B59" s="14"/>
      <c r="C59" s="14"/>
      <c r="D59" s="14"/>
      <c r="E59" s="14"/>
      <c r="F59" s="14"/>
      <c r="G59" s="14"/>
      <c r="H59" s="14"/>
      <c r="I59" s="35">
        <f>IF(E50&lt;3000,0,1)</f>
        <v>0</v>
      </c>
      <c r="J59" s="35" t="e">
        <f>IF(E54&lt;50,0,1)</f>
        <v>#DIV/0!</v>
      </c>
      <c r="K59" s="35">
        <f>IF(I61&gt;I60,0,1)</f>
        <v>0</v>
      </c>
      <c r="L59" s="35">
        <f>IF(I61&lt;1,0,1)</f>
        <v>1</v>
      </c>
      <c r="M59" s="35">
        <f>IF(I61=2,12000,6000)</f>
        <v>6000</v>
      </c>
      <c r="N59" s="36" t="e">
        <f>ROUND((((E54-50)*100)+M54*1000),0)</f>
        <v>#DIV/0!</v>
      </c>
      <c r="O59" s="14"/>
      <c r="P59" s="14"/>
      <c r="Q59" s="14"/>
      <c r="R59" s="14"/>
      <c r="S59" s="14"/>
      <c r="T59" s="53"/>
    </row>
    <row r="60" spans="1:21" ht="53.25" customHeight="1" x14ac:dyDescent="0.25">
      <c r="A60" s="205" t="s">
        <v>259</v>
      </c>
      <c r="B60" s="206"/>
      <c r="C60" s="206"/>
      <c r="D60" s="206"/>
      <c r="E60" s="206"/>
      <c r="F60" s="206"/>
      <c r="G60" s="206"/>
      <c r="H60" s="207"/>
      <c r="I60" s="208">
        <f>IF(E50&gt;15000,2,1)*I59</f>
        <v>0</v>
      </c>
      <c r="J60" s="209"/>
      <c r="K60" s="14"/>
      <c r="L60" s="212" t="s">
        <v>27</v>
      </c>
      <c r="M60" s="213"/>
      <c r="N60" s="213"/>
      <c r="O60" s="213"/>
      <c r="P60" s="213"/>
      <c r="Q60" s="214"/>
      <c r="R60" s="210" t="e">
        <f>I59*J59*K59*L59*M59</f>
        <v>#DIV/0!</v>
      </c>
      <c r="S60" s="211"/>
      <c r="T60" s="53"/>
    </row>
    <row r="61" spans="1:21" ht="53.25" customHeight="1" x14ac:dyDescent="0.25">
      <c r="A61" s="154" t="s">
        <v>37</v>
      </c>
      <c r="B61" s="155"/>
      <c r="C61" s="155"/>
      <c r="D61" s="155"/>
      <c r="E61" s="155"/>
      <c r="F61" s="155"/>
      <c r="G61" s="155"/>
      <c r="H61" s="156"/>
      <c r="I61" s="152" t="s">
        <v>182</v>
      </c>
      <c r="J61" s="153"/>
      <c r="K61" s="14"/>
      <c r="L61" s="163" t="s">
        <v>34</v>
      </c>
      <c r="M61" s="164"/>
      <c r="N61" s="164"/>
      <c r="O61" s="164"/>
      <c r="P61" s="164"/>
      <c r="Q61" s="165"/>
      <c r="R61" s="166" t="e">
        <f>I59*J59*N59</f>
        <v>#DIV/0!</v>
      </c>
      <c r="S61" s="167"/>
      <c r="T61" s="53"/>
    </row>
    <row r="62" spans="1:21" ht="15" customHeight="1" x14ac:dyDescent="0.25">
      <c r="A62" s="71" t="s">
        <v>36</v>
      </c>
      <c r="B62" s="71"/>
      <c r="C62" s="71"/>
      <c r="D62" s="169" t="str">
        <f>IF(I61="Wybierz z listy:","1. NIE ZADEKLAROWANO utrzymania miejsc pracy", "1. Zadeklarowano utrzymanie miejsc pracy")</f>
        <v>1. NIE ZADEKLAROWANO utrzymania miejsc pracy</v>
      </c>
      <c r="E62" s="169"/>
      <c r="F62" s="169"/>
      <c r="G62" s="169"/>
      <c r="H62" s="169"/>
      <c r="I62" s="169"/>
      <c r="J62" s="169"/>
      <c r="K62" s="169"/>
      <c r="L62" s="169" t="str">
        <f>IF(I61&gt;I60,"2. Zadeklarowana liczba jest NIEZGODNA z regulaminem",(IF(I61&lt;1,"2. NIE ZADEKLAROWANO utrzymania miejsc pracy","2. Zadeklarowana liczba jest zgodna z regulaminem")))</f>
        <v>2. Zadeklarowana liczba jest NIEZGODNA z regulaminem</v>
      </c>
      <c r="M62" s="169"/>
      <c r="N62" s="169"/>
      <c r="O62" s="169"/>
      <c r="P62" s="169"/>
      <c r="Q62" s="169"/>
      <c r="R62" s="169"/>
      <c r="S62" s="169"/>
      <c r="T62" s="53"/>
    </row>
    <row r="63" spans="1:21" ht="15.75" x14ac:dyDescent="0.2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53"/>
    </row>
    <row r="64" spans="1:21" ht="18.75" customHeight="1" x14ac:dyDescent="0.25">
      <c r="A64" s="148" t="s">
        <v>28</v>
      </c>
      <c r="B64" s="148"/>
      <c r="C64" s="148"/>
      <c r="D64" s="148"/>
      <c r="E64" s="148"/>
      <c r="F64" s="148"/>
      <c r="G64" s="148"/>
      <c r="H64" s="148"/>
      <c r="I64" s="148"/>
      <c r="J64" s="148"/>
      <c r="K64" s="148"/>
      <c r="L64" s="148"/>
      <c r="M64" s="148"/>
      <c r="N64" s="148"/>
      <c r="O64" s="148"/>
      <c r="P64" s="148"/>
      <c r="Q64" s="148"/>
      <c r="R64" s="148"/>
      <c r="S64" s="148"/>
      <c r="T64" s="53"/>
    </row>
    <row r="65" spans="1:20" ht="18.75" customHeight="1" x14ac:dyDescent="0.25">
      <c r="A65" s="148"/>
      <c r="B65" s="148"/>
      <c r="C65" s="148"/>
      <c r="D65" s="148"/>
      <c r="E65" s="148"/>
      <c r="F65" s="148"/>
      <c r="G65" s="148"/>
      <c r="H65" s="148"/>
      <c r="I65" s="148"/>
      <c r="J65" s="148"/>
      <c r="K65" s="148"/>
      <c r="L65" s="148"/>
      <c r="M65" s="148"/>
      <c r="N65" s="148"/>
      <c r="O65" s="148"/>
      <c r="P65" s="148"/>
      <c r="Q65" s="148"/>
      <c r="R65" s="148"/>
      <c r="S65" s="148"/>
      <c r="T65" s="53"/>
    </row>
    <row r="66" spans="1:20" ht="18.75" customHeight="1" x14ac:dyDescent="0.25">
      <c r="A66" s="148"/>
      <c r="B66" s="148"/>
      <c r="C66" s="148"/>
      <c r="D66" s="148"/>
      <c r="E66" s="148"/>
      <c r="F66" s="148"/>
      <c r="G66" s="148"/>
      <c r="H66" s="148"/>
      <c r="I66" s="148"/>
      <c r="J66" s="148"/>
      <c r="K66" s="148"/>
      <c r="L66" s="148"/>
      <c r="M66" s="148"/>
      <c r="N66" s="148"/>
      <c r="O66" s="148"/>
      <c r="P66" s="148"/>
      <c r="Q66" s="148"/>
      <c r="R66" s="148"/>
      <c r="S66" s="148"/>
      <c r="T66" s="53"/>
    </row>
    <row r="67" spans="1:20" ht="23.2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14"/>
      <c r="N67" s="14"/>
      <c r="O67" s="14"/>
      <c r="P67" s="14"/>
      <c r="Q67" s="14"/>
      <c r="R67" s="14"/>
      <c r="S67" s="14"/>
      <c r="T67" s="53"/>
    </row>
    <row r="68" spans="1:20" ht="24" customHeight="1" x14ac:dyDescent="0.25">
      <c r="A68" s="149" t="s">
        <v>29</v>
      </c>
      <c r="B68" s="150"/>
      <c r="C68" s="150"/>
      <c r="D68" s="150"/>
      <c r="E68" s="150"/>
      <c r="F68" s="150"/>
      <c r="G68" s="150"/>
      <c r="H68" s="150"/>
      <c r="I68" s="150"/>
      <c r="J68" s="150"/>
      <c r="K68" s="150"/>
      <c r="L68" s="150"/>
      <c r="M68" s="150"/>
      <c r="N68" s="150"/>
      <c r="O68" s="150"/>
      <c r="P68" s="150"/>
      <c r="Q68" s="150"/>
      <c r="R68" s="150"/>
      <c r="S68" s="151"/>
      <c r="T68" s="53"/>
    </row>
    <row r="69" spans="1:20" ht="31.5" customHeight="1" x14ac:dyDescent="0.25">
      <c r="A69" s="157" t="s">
        <v>30</v>
      </c>
      <c r="B69" s="158"/>
      <c r="C69" s="159"/>
      <c r="D69" s="160"/>
      <c r="E69" s="161"/>
      <c r="F69" s="162"/>
      <c r="G69" s="1"/>
      <c r="H69" s="157" t="s">
        <v>31</v>
      </c>
      <c r="I69" s="158"/>
      <c r="J69" s="159"/>
      <c r="K69" s="160"/>
      <c r="L69" s="161"/>
      <c r="M69" s="162"/>
      <c r="N69" s="14"/>
      <c r="O69" s="14"/>
      <c r="P69" s="14"/>
      <c r="Q69" s="14"/>
      <c r="R69" s="14"/>
      <c r="S69" s="14"/>
      <c r="T69" s="53"/>
    </row>
    <row r="70" spans="1:20" x14ac:dyDescent="0.25">
      <c r="A70" s="14"/>
      <c r="B70" s="14"/>
      <c r="C70" s="14"/>
      <c r="D70" s="168" t="s">
        <v>206</v>
      </c>
      <c r="E70" s="168"/>
      <c r="F70" s="168"/>
      <c r="G70" s="14"/>
      <c r="H70" s="14"/>
      <c r="I70" s="14"/>
      <c r="J70" s="14"/>
      <c r="K70" s="168" t="s">
        <v>206</v>
      </c>
      <c r="L70" s="168"/>
      <c r="M70" s="168"/>
      <c r="N70" s="14"/>
      <c r="O70" s="14"/>
      <c r="P70" s="14"/>
      <c r="Q70" s="14"/>
      <c r="R70" s="14"/>
      <c r="S70" s="14"/>
      <c r="T70" s="53"/>
    </row>
    <row r="71" spans="1:20" ht="37.5" customHeight="1" x14ac:dyDescent="0.2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86" t="s">
        <v>358</v>
      </c>
      <c r="O71" s="87"/>
      <c r="P71" s="87"/>
      <c r="Q71" s="88"/>
      <c r="R71" s="89"/>
      <c r="S71" s="90"/>
      <c r="T71" s="53"/>
    </row>
    <row r="78" spans="1:20" x14ac:dyDescent="0.25">
      <c r="I78" s="3"/>
    </row>
  </sheetData>
  <sheetProtection algorithmName="SHA-512" hashValue="ygrlhe+fyjSRhSE4bs5bBKCWJYxJav7eWUcUrqsLHYnuiU1cSvyPrLBTeEKjRn0S+b5aDe/rfWSOtBtANrE0xA==" saltValue="XrTcNTsFvHLYvFQlGw017w==" spinCount="100000" sheet="1" objects="1" scenarios="1" selectLockedCells="1"/>
  <mergeCells count="99">
    <mergeCell ref="L62:S62"/>
    <mergeCell ref="M30:M31"/>
    <mergeCell ref="G30:L31"/>
    <mergeCell ref="L50:M53"/>
    <mergeCell ref="O51:S52"/>
    <mergeCell ref="O53:S54"/>
    <mergeCell ref="O55:S56"/>
    <mergeCell ref="G50:K55"/>
    <mergeCell ref="A58:S58"/>
    <mergeCell ref="A60:H60"/>
    <mergeCell ref="I60:J60"/>
    <mergeCell ref="N30:O30"/>
    <mergeCell ref="R60:S60"/>
    <mergeCell ref="L60:Q60"/>
    <mergeCell ref="L54:L55"/>
    <mergeCell ref="M54:M55"/>
    <mergeCell ref="N71:P71"/>
    <mergeCell ref="Q71:S71"/>
    <mergeCell ref="A64:S66"/>
    <mergeCell ref="A68:S68"/>
    <mergeCell ref="I61:J61"/>
    <mergeCell ref="A61:H61"/>
    <mergeCell ref="A69:C69"/>
    <mergeCell ref="D69:F69"/>
    <mergeCell ref="H69:J69"/>
    <mergeCell ref="K69:M69"/>
    <mergeCell ref="L61:Q61"/>
    <mergeCell ref="R61:S61"/>
    <mergeCell ref="D70:F70"/>
    <mergeCell ref="K70:M70"/>
    <mergeCell ref="A62:C62"/>
    <mergeCell ref="D62:K62"/>
    <mergeCell ref="K56:M56"/>
    <mergeCell ref="P30:S30"/>
    <mergeCell ref="N31:S31"/>
    <mergeCell ref="A54:D55"/>
    <mergeCell ref="E54:F55"/>
    <mergeCell ref="A50:D51"/>
    <mergeCell ref="A30:C31"/>
    <mergeCell ref="D30:E31"/>
    <mergeCell ref="H20:I20"/>
    <mergeCell ref="I24:K24"/>
    <mergeCell ref="A20:F20"/>
    <mergeCell ref="A21:B21"/>
    <mergeCell ref="A22:B22"/>
    <mergeCell ref="A23:B23"/>
    <mergeCell ref="A24:B24"/>
    <mergeCell ref="C24:F24"/>
    <mergeCell ref="C22:F22"/>
    <mergeCell ref="C23:F23"/>
    <mergeCell ref="C21:F21"/>
    <mergeCell ref="E26:F26"/>
    <mergeCell ref="G28:S29"/>
    <mergeCell ref="M26:N26"/>
    <mergeCell ref="A28:C29"/>
    <mergeCell ref="A8:S10"/>
    <mergeCell ref="A14:E14"/>
    <mergeCell ref="A12:C12"/>
    <mergeCell ref="D12:F12"/>
    <mergeCell ref="H12:J12"/>
    <mergeCell ref="K12:L12"/>
    <mergeCell ref="R12:S12"/>
    <mergeCell ref="N12:Q12"/>
    <mergeCell ref="F14:S14"/>
    <mergeCell ref="D28:E29"/>
    <mergeCell ref="D18:F18"/>
    <mergeCell ref="D19:F19"/>
    <mergeCell ref="Q18:S18"/>
    <mergeCell ref="A26:D26"/>
    <mergeCell ref="H18:K18"/>
    <mergeCell ref="E52:F53"/>
    <mergeCell ref="O50:S50"/>
    <mergeCell ref="A32:S32"/>
    <mergeCell ref="A33:S33"/>
    <mergeCell ref="A34:S34"/>
    <mergeCell ref="A35:S35"/>
    <mergeCell ref="A36:S37"/>
    <mergeCell ref="A39:S39"/>
    <mergeCell ref="A40:S45"/>
    <mergeCell ref="N46:P46"/>
    <mergeCell ref="Q46:S46"/>
    <mergeCell ref="A48:S48"/>
    <mergeCell ref="E50:F51"/>
    <mergeCell ref="A52:D53"/>
    <mergeCell ref="A16:F16"/>
    <mergeCell ref="H16:I16"/>
    <mergeCell ref="J16:S16"/>
    <mergeCell ref="G26:L26"/>
    <mergeCell ref="O26:S26"/>
    <mergeCell ref="N18:O18"/>
    <mergeCell ref="Q20:R20"/>
    <mergeCell ref="M22:N22"/>
    <mergeCell ref="Q22:R22"/>
    <mergeCell ref="I22:K22"/>
    <mergeCell ref="A18:C18"/>
    <mergeCell ref="J20:O20"/>
    <mergeCell ref="M24:N24"/>
    <mergeCell ref="O24:S24"/>
    <mergeCell ref="Q21:S21"/>
  </mergeCells>
  <conditionalFormatting sqref="E54:F55">
    <cfRule type="cellIs" dxfId="24" priority="22" operator="lessThan">
      <formula>50</formula>
    </cfRule>
  </conditionalFormatting>
  <conditionalFormatting sqref="E50:F51">
    <cfRule type="cellIs" dxfId="23" priority="21" operator="lessThan">
      <formula>3000</formula>
    </cfRule>
  </conditionalFormatting>
  <conditionalFormatting sqref="P30:S30">
    <cfRule type="containsText" dxfId="22" priority="17" operator="containsText" text="1.Wybrano status podmiotu">
      <formula>NOT(ISERROR(SEARCH("1.Wybrano status podmiotu",P30)))</formula>
    </cfRule>
    <cfRule type="containsText" dxfId="21" priority="18" operator="containsText" text="1.Wybrano status podmiotu&quot;">
      <formula>NOT(ISERROR(SEARCH("1.Wybrano status podmiotu""",P30)))</formula>
    </cfRule>
    <cfRule type="containsText" dxfId="20" priority="19" operator="containsText" text="1.Nie wskazano statusu-wskaż od 1 do 4">
      <formula>NOT(ISERROR(SEARCH("1.Nie wskazano statusu-wskaż od 1 do 4",P30)))</formula>
    </cfRule>
  </conditionalFormatting>
  <conditionalFormatting sqref="N31:S31">
    <cfRule type="containsText" dxfId="19" priority="16" operator="containsText" text="2.Status podmiotu umożliwia uzyskanie wsparcia">
      <formula>NOT(ISERROR(SEARCH("2.Status podmiotu umożliwia uzyskanie wsparcia",N31)))</formula>
    </cfRule>
  </conditionalFormatting>
  <conditionalFormatting sqref="O51:S52">
    <cfRule type="containsText" dxfId="18" priority="15" operator="containsText" text="1.Wysokość obrotów we wrześniu umożliwia uzyskanie wsparcia">
      <formula>NOT(ISERROR(SEARCH("1.Wysokość obrotów we wrześniu umożliwia uzyskanie wsparcia",O51)))</formula>
    </cfRule>
  </conditionalFormatting>
  <conditionalFormatting sqref="O53:S54">
    <cfRule type="containsText" dxfId="17" priority="14" operator="containsText" text="2.Wielkość spadku obrotów umożliwia uzyskanie wsparcia">
      <formula>NOT(ISERROR(SEARCH("2.Wielkość spadku obrotów umożliwia uzyskanie wsparcia",O53)))</formula>
    </cfRule>
  </conditionalFormatting>
  <conditionalFormatting sqref="I61:J61">
    <cfRule type="containsText" dxfId="16" priority="11" operator="containsText" text="1. Zadeklarowano utrzymanie miejsc pracy">
      <formula>NOT(ISERROR(SEARCH("1. Zadeklarowano utrzymanie miejsc pracy",I61)))</formula>
    </cfRule>
    <cfRule type="containsText" dxfId="15" priority="13" operator="containsText" text="1. Zadeklarowano utrzymanie miejsc pracy">
      <formula>NOT(ISERROR(SEARCH("1. Zadeklarowano utrzymanie miejsc pracy",I61)))</formula>
    </cfRule>
  </conditionalFormatting>
  <conditionalFormatting sqref="L62:S62">
    <cfRule type="containsText" dxfId="14" priority="12" operator="containsText" text="2. Zadeklarowana liczba jest zgodna z regulaminem">
      <formula>NOT(ISERROR(SEARCH("2. Zadeklarowana liczba jest zgodna z regulaminem",L62)))</formula>
    </cfRule>
  </conditionalFormatting>
  <conditionalFormatting sqref="D62:K62">
    <cfRule type="containsText" dxfId="13" priority="10" operator="containsText" text="1. Zadeklarowano utrzymanie miejsc pracy">
      <formula>NOT(ISERROR(SEARCH("1. Zadeklarowano utrzymanie miejsc pracy",D62)))</formula>
    </cfRule>
  </conditionalFormatting>
  <conditionalFormatting sqref="O55:S56">
    <cfRule type="containsText" dxfId="12" priority="9" operator="containsText" text="3. Nie określono daty rozpoczęcia działalności - domyślnie: przed 1.12.2019">
      <formula>NOT(ISERROR(SEARCH("3. Nie określono daty rozpoczęcia działalności - domyślnie: przed 1.12.2019",O55)))</formula>
    </cfRule>
  </conditionalFormatting>
  <conditionalFormatting sqref="O26:S26">
    <cfRule type="containsText" dxfId="11" priority="7" operator="containsText" text="numer zawiera NIEPRAWIDŁOWĄ liczbę znaków">
      <formula>NOT(ISERROR(SEARCH("numer zawiera NIEPRAWIDŁOWĄ liczbę znaków",O26)))</formula>
    </cfRule>
    <cfRule type="containsText" dxfId="10" priority="8" operator="containsText" text="numer zawiera prawidłową liczbę znaków">
      <formula>NOT(ISERROR(SEARCH("numer zawiera prawidłową liczbę znaków",O26)))</formula>
    </cfRule>
  </conditionalFormatting>
  <conditionalFormatting sqref="J16:S16">
    <cfRule type="containsText" dxfId="9" priority="6" operator="containsText" text="wsparcia nie mogą uzyskać przedsiębiorstwa, które rozpoczęły działaność w roku 2020">
      <formula>NOT(ISERROR(SEARCH("wsparcia nie mogą uzyskać przedsiębiorstwa, które rozpoczęły działaność w roku 2020",J16)))</formula>
    </cfRule>
    <cfRule type="containsText" dxfId="8" priority="5" operator="containsText" text="rok rozpoczęcia prowadzenia działalności umożliwia wzięcie udziału w grancie">
      <formula>NOT(ISERROR(SEARCH("rok rozpoczęcia prowadzenia działalności umożliwia wzięcie udziału w grancie",J16)))</formula>
    </cfRule>
  </conditionalFormatting>
  <conditionalFormatting sqref="M30:M31">
    <cfRule type="containsText" dxfId="7" priority="4" operator="containsText" text="3">
      <formula>NOT(ISERROR(SEARCH("3",M30)))</formula>
    </cfRule>
    <cfRule type="containsText" dxfId="6" priority="3" operator="containsText" text="4">
      <formula>NOT(ISERROR(SEARCH("4",M30)))</formula>
    </cfRule>
    <cfRule type="containsText" dxfId="5" priority="2" operator="containsText" text="1">
      <formula>NOT(ISERROR(SEARCH("1",M30)))</formula>
    </cfRule>
    <cfRule type="containsText" dxfId="4" priority="1" operator="containsText" text="2">
      <formula>NOT(ISERROR(SEARCH("2",M30)))</formula>
    </cfRule>
  </conditionalFormatting>
  <pageMargins left="0.23622047244094491" right="0.23622047244094491" top="0.74803149606299213" bottom="0.74803149606299213" header="0.31496062992125984" footer="0.31496062992125984"/>
  <pageSetup paperSize="9" scale="53" orientation="portrait" horizontalDpi="4294967293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8">
        <x14:dataValidation type="list" allowBlank="1" showInputMessage="1" showErrorMessage="1" xr:uid="{D1E5E730-05C9-4FAD-B5BE-711E3A6FDB3E}">
          <x14:formula1>
            <xm:f>LISTY!$A$1:$A$145</xm:f>
          </x14:formula1>
          <xm:sqref>Q18:S18</xm:sqref>
        </x14:dataValidation>
        <x14:dataValidation type="list" allowBlank="1" showInputMessage="1" showErrorMessage="1" xr:uid="{6B29CE7A-1CF5-46EF-ABE6-6D17569BBF29}">
          <x14:formula1>
            <xm:f>LISTY!$C$1:$C$24</xm:f>
          </x14:formula1>
          <xm:sqref>N18:O18</xm:sqref>
        </x14:dataValidation>
        <x14:dataValidation type="list" allowBlank="1" showInputMessage="1" showErrorMessage="1" xr:uid="{910C89F2-2665-4D4F-8376-15EF8F15D849}">
          <x14:formula1>
            <xm:f>LISTY!$F$1:$F$4</xm:f>
          </x14:formula1>
          <xm:sqref>D28:E29</xm:sqref>
        </x14:dataValidation>
        <x14:dataValidation type="list" allowBlank="1" showInputMessage="1" showErrorMessage="1" xr:uid="{2B635672-F99F-457E-BA04-A38EB6173184}">
          <x14:formula1>
            <xm:f>LISTY!$J$1:$J$8</xm:f>
          </x14:formula1>
          <xm:sqref>K12:L12</xm:sqref>
        </x14:dataValidation>
        <x14:dataValidation type="list" allowBlank="1" showInputMessage="1" showErrorMessage="1" xr:uid="{C38A21AC-CCDB-4F49-A555-7DFC0E4A98B7}">
          <x14:formula1>
            <xm:f>LISTY!$H$1:$H$98</xm:f>
          </x14:formula1>
          <xm:sqref>D30:E31</xm:sqref>
        </x14:dataValidation>
        <x14:dataValidation type="list" allowBlank="1" showInputMessage="1" showErrorMessage="1" xr:uid="{FDFEC775-B351-45B4-BCCC-96F97E437D36}">
          <x14:formula1>
            <xm:f>LISTY!$M$1:$M$5</xm:f>
          </x14:formula1>
          <xm:sqref>M30:M31</xm:sqref>
        </x14:dataValidation>
        <x14:dataValidation type="list" allowBlank="1" showInputMessage="1" showErrorMessage="1" xr:uid="{64107285-53B2-4A98-A8F8-BF3303722106}">
          <x14:formula1>
            <xm:f>LISTY!$T$2:$T$3</xm:f>
          </x14:formula1>
          <xm:sqref>M54:M55</xm:sqref>
        </x14:dataValidation>
        <x14:dataValidation type="list" allowBlank="1" showInputMessage="1" showErrorMessage="1" xr:uid="{8338A9C6-1588-406D-B7BD-0B4FE59E7535}">
          <x14:formula1>
            <xm:f>LISTY!$R$1:$R$3</xm:f>
          </x14:formula1>
          <xm:sqref>I61:J61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9D40A8-F0BF-4023-A977-47E37BAA8123}">
  <dimension ref="A1:B77"/>
  <sheetViews>
    <sheetView workbookViewId="0">
      <selection activeCell="P21" sqref="P21:S21"/>
    </sheetView>
  </sheetViews>
  <sheetFormatPr defaultRowHeight="15" x14ac:dyDescent="0.25"/>
  <cols>
    <col min="1" max="1" width="85.42578125" customWidth="1"/>
    <col min="2" max="2" width="125.42578125" customWidth="1"/>
    <col min="14" max="14" width="17.5703125" customWidth="1"/>
    <col min="15" max="15" width="54.42578125" customWidth="1"/>
    <col min="16" max="16" width="73.140625" customWidth="1"/>
  </cols>
  <sheetData>
    <row r="1" spans="1:2" x14ac:dyDescent="0.25">
      <c r="A1" s="16" t="s">
        <v>395</v>
      </c>
    </row>
    <row r="3" spans="1:2" x14ac:dyDescent="0.25">
      <c r="A3" s="16" t="s">
        <v>217</v>
      </c>
    </row>
    <row r="5" spans="1:2" x14ac:dyDescent="0.25">
      <c r="A5" s="14" t="s">
        <v>359</v>
      </c>
      <c r="B5" t="str">
        <f>IF(WNIOSEK!K12="Wybierz z listy:","BŁĄD","brak błedu")</f>
        <v>BŁĄD</v>
      </c>
    </row>
    <row r="6" spans="1:2" x14ac:dyDescent="0.25">
      <c r="A6" s="14" t="s">
        <v>360</v>
      </c>
      <c r="B6" t="str">
        <f>IF(ISBLANK(WNIOSEK!F14),"BŁĄD","brak błędu")</f>
        <v>BŁĄD</v>
      </c>
    </row>
    <row r="7" spans="1:2" x14ac:dyDescent="0.25">
      <c r="A7" s="14" t="s">
        <v>361</v>
      </c>
      <c r="B7" s="14" t="str">
        <f>IF(ISBLANK(WNIOSEK!D18),"BŁĄD","brak błędu")</f>
        <v>BŁĄD</v>
      </c>
    </row>
    <row r="8" spans="1:2" x14ac:dyDescent="0.25">
      <c r="A8" s="14" t="s">
        <v>362</v>
      </c>
      <c r="B8" s="14" t="str">
        <f>IF(WNIOSEK!N18="Wybierz z listy:","BŁĄD","brak błedu")</f>
        <v>BŁĄD</v>
      </c>
    </row>
    <row r="9" spans="1:2" x14ac:dyDescent="0.25">
      <c r="A9" s="14" t="s">
        <v>363</v>
      </c>
      <c r="B9" s="14" t="str">
        <f>IF(WNIOSEK!Q18="Wybierz z listy:","BŁĄD","brak błedu")</f>
        <v>BŁĄD</v>
      </c>
    </row>
    <row r="10" spans="1:2" x14ac:dyDescent="0.25">
      <c r="A10" s="14" t="s">
        <v>364</v>
      </c>
      <c r="B10" s="14" t="str">
        <f>IF(ISBLANK(WNIOSEK!J20),"BŁĄD","brak błędu")</f>
        <v>BŁĄD</v>
      </c>
    </row>
    <row r="11" spans="1:2" x14ac:dyDescent="0.25">
      <c r="A11" s="14" t="s">
        <v>365</v>
      </c>
      <c r="B11" s="14" t="str">
        <f>IF(ISBLANK(WNIOSEK!S20),"BŁĄD","brak błędu")</f>
        <v>BŁĄD</v>
      </c>
    </row>
    <row r="12" spans="1:2" x14ac:dyDescent="0.25">
      <c r="A12" s="14" t="s">
        <v>366</v>
      </c>
      <c r="B12" s="14" t="str">
        <f>IF(ISBLANK(WNIOSEK!I24),"BŁĄD","brak błędu")</f>
        <v>BŁĄD</v>
      </c>
    </row>
    <row r="13" spans="1:2" x14ac:dyDescent="0.25">
      <c r="A13" s="14" t="s">
        <v>367</v>
      </c>
      <c r="B13" s="14" t="str">
        <f>IF(ISBLANK(WNIOSEK!O24),"BŁĄD","brak błędu")</f>
        <v>BŁĄD</v>
      </c>
    </row>
    <row r="14" spans="1:2" s="14" customFormat="1" x14ac:dyDescent="0.25">
      <c r="A14" s="14" t="s">
        <v>368</v>
      </c>
      <c r="B14" s="14" t="str">
        <f>IF(WNIOSEK!D30="Wybierz z listy:","BŁĄD","brak błedu")</f>
        <v>BŁĄD</v>
      </c>
    </row>
    <row r="15" spans="1:2" s="14" customFormat="1" x14ac:dyDescent="0.25">
      <c r="A15" s="14" t="s">
        <v>375</v>
      </c>
      <c r="B15" s="14" t="str">
        <f>IF(WNIOSEK!M54=0,"Wnioskodawca nie zmienił domyślnego wyboru daty rozpoczęcia działalności - pozostawiono 0, a więc wskazano rozpoczęcie przed 1.12.2019","Wnioskodawca określił datę rozpoczęcia działalności - wybrano 1, a więc wskazano rozpoczęcie po 1.12.2019")</f>
        <v>Wnioskodawca nie zmienił domyślnego wyboru daty rozpoczęcia działalności - pozostawiono 0, a więc wskazano rozpoczęcie przed 1.12.2019</v>
      </c>
    </row>
    <row r="16" spans="1:2" s="14" customFormat="1" x14ac:dyDescent="0.25">
      <c r="A16" s="14" t="s">
        <v>369</v>
      </c>
      <c r="B16" s="14" t="str">
        <f>IF(WNIOSEK!M30="Wybierz z listy:","BŁĄD","brak błedu")</f>
        <v>BŁĄD</v>
      </c>
    </row>
    <row r="17" spans="1:2" x14ac:dyDescent="0.25">
      <c r="A17" s="14"/>
    </row>
    <row r="18" spans="1:2" x14ac:dyDescent="0.25">
      <c r="A18" s="14" t="s">
        <v>211</v>
      </c>
      <c r="B18" s="14" t="str">
        <f>IF(ISBLANK(WNIOSEK!C21),"BŁĄD","brak błędu")</f>
        <v>BŁĄD</v>
      </c>
    </row>
    <row r="19" spans="1:2" x14ac:dyDescent="0.25">
      <c r="A19" s="14" t="s">
        <v>212</v>
      </c>
      <c r="B19" s="14" t="str">
        <f>IF(ISBLANK(WNIOSEK!C22),"BŁĄD","brak błędu")</f>
        <v>BŁĄD</v>
      </c>
    </row>
    <row r="20" spans="1:2" x14ac:dyDescent="0.25">
      <c r="A20" s="14" t="s">
        <v>213</v>
      </c>
      <c r="B20" s="14" t="str">
        <f>IF(ISBLANK(WNIOSEK!C23),"BŁĄD","brak błędu")</f>
        <v>BŁĄD</v>
      </c>
    </row>
    <row r="21" spans="1:2" x14ac:dyDescent="0.25">
      <c r="A21" s="14" t="s">
        <v>214</v>
      </c>
      <c r="B21" s="14" t="str">
        <f>IF(ISBLANK(WNIOSEK!C24),"BŁĄD","brak błędu")</f>
        <v>BŁĄD</v>
      </c>
    </row>
    <row r="22" spans="1:2" x14ac:dyDescent="0.25">
      <c r="A22" s="14" t="s">
        <v>399</v>
      </c>
      <c r="B22" t="str">
        <f>IF(LEN(WNIOSEK!G26)&lt;&gt;26,"BŁĄD","brak błędu")</f>
        <v>BŁĄD</v>
      </c>
    </row>
    <row r="23" spans="1:2" x14ac:dyDescent="0.25">
      <c r="A23" s="14"/>
    </row>
    <row r="24" spans="1:2" x14ac:dyDescent="0.25">
      <c r="A24" s="14"/>
    </row>
    <row r="25" spans="1:2" s="14" customFormat="1" x14ac:dyDescent="0.25">
      <c r="A25" s="14" t="s">
        <v>220</v>
      </c>
      <c r="B25" s="14" t="str">
        <f>IF((LEN(WNIOSEK!D18)&lt;&gt;10),"BŁĄD","brak błędu")</f>
        <v>BŁĄD</v>
      </c>
    </row>
    <row r="26" spans="1:2" s="14" customFormat="1" x14ac:dyDescent="0.25">
      <c r="A26" s="14" t="s">
        <v>222</v>
      </c>
      <c r="B26" s="14" t="str">
        <f>IF(AND((LEN(WNIOSEK!D69)&gt;1),(LEN(WNIOSEK!D69)&lt;&gt;10)),"BŁĄD","brak błędu")</f>
        <v>brak błędu</v>
      </c>
    </row>
    <row r="27" spans="1:2" s="14" customFormat="1" x14ac:dyDescent="0.25">
      <c r="A27" s="14" t="s">
        <v>223</v>
      </c>
      <c r="B27" s="14" t="str">
        <f>IF(AND((LEN(WNIOSEK!K69)&gt;1),(LEN(WNIOSEK!K69)&lt;&gt;10)),"BŁĄD","brak błędu")</f>
        <v>brak błędu</v>
      </c>
    </row>
    <row r="28" spans="1:2" s="14" customFormat="1" x14ac:dyDescent="0.25">
      <c r="A28" s="14" t="s">
        <v>221</v>
      </c>
      <c r="B28" s="14" t="str">
        <f>IF((LEN(WNIOSEK!S20)&lt;&gt;5),"BŁĄD","brak błędu")</f>
        <v>BŁĄD</v>
      </c>
    </row>
    <row r="30" spans="1:2" x14ac:dyDescent="0.25">
      <c r="A30" s="16" t="s">
        <v>219</v>
      </c>
    </row>
    <row r="31" spans="1:2" s="14" customFormat="1" x14ac:dyDescent="0.25">
      <c r="A31" s="14" t="s">
        <v>258</v>
      </c>
      <c r="B31" s="14" t="str">
        <f>IF((LEN(WNIOSEK!D18)&lt;&gt;10),"BŁĄD","brak błędu")</f>
        <v>BŁĄD</v>
      </c>
    </row>
    <row r="32" spans="1:2" x14ac:dyDescent="0.25">
      <c r="A32" t="s">
        <v>218</v>
      </c>
      <c r="B32" t="str">
        <f>IF(OR(WNIOSEK!M30&lt;1,WNIOSEK!M30&gt;2),"BŁĄD","brak błędu")</f>
        <v>BŁĄD</v>
      </c>
    </row>
    <row r="33" spans="1:2" x14ac:dyDescent="0.25">
      <c r="A33" t="s">
        <v>224</v>
      </c>
      <c r="B33" t="str">
        <f>IF(WNIOSEK!D28="Wybierz z listy:","BŁĄD","brak błędu")</f>
        <v>BŁĄD</v>
      </c>
    </row>
    <row r="34" spans="1:2" s="14" customFormat="1" x14ac:dyDescent="0.25">
      <c r="A34" s="14" t="s">
        <v>256</v>
      </c>
      <c r="B34" s="14" t="str">
        <f>IF(ISBLANK(WNIOSEK!E50),"BŁĄD","brak błędu")</f>
        <v>BŁĄD</v>
      </c>
    </row>
    <row r="35" spans="1:2" x14ac:dyDescent="0.25">
      <c r="A35" t="s">
        <v>257</v>
      </c>
      <c r="B35" s="14" t="str">
        <f>IF(ISBLANK(WNIOSEK!E52),"BŁĄD","brak błędu")</f>
        <v>BŁĄD</v>
      </c>
    </row>
    <row r="36" spans="1:2" ht="15" customHeight="1" x14ac:dyDescent="0.25">
      <c r="A36" s="14" t="s">
        <v>215</v>
      </c>
      <c r="B36" t="str">
        <f>IF(WNIOSEK!E50&lt;3000,"BŁĄD","brak błędu")</f>
        <v>BŁĄD</v>
      </c>
    </row>
    <row r="37" spans="1:2" x14ac:dyDescent="0.25">
      <c r="A37" s="14" t="s">
        <v>216</v>
      </c>
      <c r="B37" t="e">
        <f>IF(WNIOSEK!E54&lt;50,"BŁĄD","brak błędu")</f>
        <v>#DIV/0!</v>
      </c>
    </row>
    <row r="38" spans="1:2" x14ac:dyDescent="0.25">
      <c r="A38" s="14" t="s">
        <v>371</v>
      </c>
      <c r="B38" s="14" t="str">
        <f>IF(WNIOSEK!I61="Wybierz z listy:","BŁĄD","brak błędu")</f>
        <v>BŁĄD</v>
      </c>
    </row>
    <row r="39" spans="1:2" x14ac:dyDescent="0.25">
      <c r="A39" s="14" t="s">
        <v>370</v>
      </c>
      <c r="B39" t="str">
        <f>IF(WNIOSEK!I61&gt;WNIOSEK!I60,"BŁĄD",(IF(WNIOSEK!I61&lt;1,"BŁĄD","brak błędu")))</f>
        <v>BŁĄD</v>
      </c>
    </row>
    <row r="41" spans="1:2" x14ac:dyDescent="0.25">
      <c r="B41" s="16" t="e">
        <f>IF(OR(B38="BŁĄD",B37="BŁĄD",B40="BŁĄD",B31="BŁĄD",B32="BŁĄD",B33="BŁĄD",B34="BŁĄD",B35="BŁĄD",B36="BŁĄD"),"Brak możliwości udziału w projekcie","Brak błędów krytycznych")</f>
        <v>#DIV/0!</v>
      </c>
    </row>
    <row r="43" spans="1:2" x14ac:dyDescent="0.25">
      <c r="A43" s="39" t="s">
        <v>376</v>
      </c>
      <c r="B43" s="43"/>
    </row>
    <row r="44" spans="1:2" x14ac:dyDescent="0.25">
      <c r="A44" s="37"/>
      <c r="B44" s="3"/>
    </row>
    <row r="45" spans="1:2" x14ac:dyDescent="0.25">
      <c r="A45" s="38" t="s">
        <v>377</v>
      </c>
      <c r="B45" s="46" t="str">
        <f>WNIOSEK!K12</f>
        <v>Wybierz z listy:</v>
      </c>
    </row>
    <row r="46" spans="1:2" x14ac:dyDescent="0.25">
      <c r="A46" s="37"/>
      <c r="B46" s="3"/>
    </row>
    <row r="47" spans="1:2" x14ac:dyDescent="0.25">
      <c r="A47" s="38" t="s">
        <v>378</v>
      </c>
      <c r="B47" s="43">
        <f>WNIOSEK!F14</f>
        <v>0</v>
      </c>
    </row>
    <row r="48" spans="1:2" x14ac:dyDescent="0.25">
      <c r="A48" s="38" t="s">
        <v>379</v>
      </c>
      <c r="B48" s="43" t="str">
        <f>WNIOSEK!N18</f>
        <v>Wybierz z listy:</v>
      </c>
    </row>
    <row r="49" spans="1:2" x14ac:dyDescent="0.25">
      <c r="A49" s="38" t="s">
        <v>380</v>
      </c>
      <c r="B49" s="43" t="str">
        <f>WNIOSEK!Q18</f>
        <v>Wybierz z listy:</v>
      </c>
    </row>
    <row r="50" spans="1:2" x14ac:dyDescent="0.25">
      <c r="A50" s="38" t="s">
        <v>381</v>
      </c>
      <c r="B50" s="43">
        <f>WNIOSEK!J20</f>
        <v>0</v>
      </c>
    </row>
    <row r="51" spans="1:2" x14ac:dyDescent="0.25">
      <c r="A51" s="38" t="s">
        <v>382</v>
      </c>
      <c r="B51" s="43">
        <f>WNIOSEK!I22</f>
        <v>0</v>
      </c>
    </row>
    <row r="52" spans="1:2" x14ac:dyDescent="0.25">
      <c r="A52" s="38" t="s">
        <v>383</v>
      </c>
      <c r="B52" s="43">
        <f>WNIOSEK!O22</f>
        <v>0</v>
      </c>
    </row>
    <row r="53" spans="1:2" x14ac:dyDescent="0.25">
      <c r="A53" s="38" t="s">
        <v>385</v>
      </c>
      <c r="B53" s="43">
        <f>WNIOSEK!S22</f>
        <v>0</v>
      </c>
    </row>
    <row r="54" spans="1:2" x14ac:dyDescent="0.25">
      <c r="A54" s="38" t="s">
        <v>12</v>
      </c>
      <c r="B54" s="44">
        <f>WNIOSEK!I24</f>
        <v>0</v>
      </c>
    </row>
    <row r="55" spans="1:2" x14ac:dyDescent="0.25">
      <c r="A55" s="38" t="s">
        <v>16</v>
      </c>
      <c r="B55" s="43">
        <f>WNIOSEK!O24</f>
        <v>0</v>
      </c>
    </row>
    <row r="56" spans="1:2" x14ac:dyDescent="0.25">
      <c r="A56" s="37"/>
      <c r="B56" s="3"/>
    </row>
    <row r="57" spans="1:2" x14ac:dyDescent="0.25">
      <c r="A57" s="38" t="s">
        <v>229</v>
      </c>
      <c r="B57" s="44">
        <f>WNIOSEK!D18</f>
        <v>0</v>
      </c>
    </row>
    <row r="58" spans="1:2" x14ac:dyDescent="0.25">
      <c r="A58" s="38" t="s">
        <v>239</v>
      </c>
      <c r="B58" s="43" t="str">
        <f>WNIOSEK!D28</f>
        <v>Wybierz z listy:</v>
      </c>
    </row>
    <row r="59" spans="1:2" x14ac:dyDescent="0.25">
      <c r="A59" s="38" t="s">
        <v>384</v>
      </c>
      <c r="B59" s="43" t="str">
        <f>WNIOSEK!D30</f>
        <v>Wybierz z listy:</v>
      </c>
    </row>
    <row r="60" spans="1:2" x14ac:dyDescent="0.25">
      <c r="A60" s="38" t="s">
        <v>390</v>
      </c>
      <c r="B60" s="43" t="str">
        <f>IF(WNIOSEK!M30=1,"1-mikroprzedsiębiorstwo",IF(WNIOSEK!M30=2,"2-małe przedsiębiorstwo",IF(WNIOSEK!M30=3,"3-średnie przedsiębiorstwo",IF(WNIOSEK!M30=4,"4-duże przedsiębiorstwo","nie wskazał statusu podmiotu"))))</f>
        <v>nie wskazał statusu podmiotu</v>
      </c>
    </row>
    <row r="61" spans="1:2" x14ac:dyDescent="0.25">
      <c r="A61" s="40" t="s">
        <v>400</v>
      </c>
      <c r="B61" s="52">
        <f>WNIOSEK!G26</f>
        <v>0</v>
      </c>
    </row>
    <row r="62" spans="1:2" x14ac:dyDescent="0.25">
      <c r="A62" s="38" t="s">
        <v>386</v>
      </c>
      <c r="B62" s="43">
        <f>WNIOSEK!C21</f>
        <v>0</v>
      </c>
    </row>
    <row r="63" spans="1:2" x14ac:dyDescent="0.25">
      <c r="A63" s="38" t="s">
        <v>387</v>
      </c>
      <c r="B63" s="43">
        <f>WNIOSEK!C22</f>
        <v>0</v>
      </c>
    </row>
    <row r="64" spans="1:2" x14ac:dyDescent="0.25">
      <c r="A64" s="38" t="s">
        <v>388</v>
      </c>
      <c r="B64" s="44">
        <f>WNIOSEK!C23</f>
        <v>0</v>
      </c>
    </row>
    <row r="65" spans="1:2" x14ac:dyDescent="0.25">
      <c r="A65" s="38" t="s">
        <v>389</v>
      </c>
      <c r="B65" s="43">
        <f>WNIOSEK!C24</f>
        <v>0</v>
      </c>
    </row>
    <row r="66" spans="1:2" x14ac:dyDescent="0.25">
      <c r="A66" s="37"/>
      <c r="B66" s="3"/>
    </row>
    <row r="67" spans="1:2" x14ac:dyDescent="0.25">
      <c r="A67" s="38" t="s">
        <v>391</v>
      </c>
      <c r="B67" s="45">
        <f>WNIOSEK!E50</f>
        <v>0</v>
      </c>
    </row>
    <row r="68" spans="1:2" x14ac:dyDescent="0.25">
      <c r="A68" s="38" t="s">
        <v>392</v>
      </c>
      <c r="B68" s="45">
        <f>WNIOSEK!E52</f>
        <v>0</v>
      </c>
    </row>
    <row r="69" spans="1:2" x14ac:dyDescent="0.25">
      <c r="A69" s="37"/>
      <c r="B69" s="3"/>
    </row>
    <row r="70" spans="1:2" x14ac:dyDescent="0.25">
      <c r="A70" s="38" t="s">
        <v>375</v>
      </c>
      <c r="B70" s="43" t="str">
        <f>IF(WNIOSEK!M54=0,"wskazano rozpoczęcie przed 1.12.2019","wskazano rozpoczęcie po 1.12.2019")</f>
        <v>wskazano rozpoczęcie przed 1.12.2019</v>
      </c>
    </row>
    <row r="71" spans="1:2" x14ac:dyDescent="0.25">
      <c r="A71" s="37"/>
      <c r="B71" s="3"/>
    </row>
    <row r="72" spans="1:2" x14ac:dyDescent="0.25">
      <c r="A72" s="42" t="s">
        <v>394</v>
      </c>
      <c r="B72" s="43" t="str">
        <f>WNIOSEK!I61</f>
        <v>Wybierz z listy:</v>
      </c>
    </row>
    <row r="73" spans="1:2" x14ac:dyDescent="0.25">
      <c r="A73" s="41"/>
      <c r="B73" s="3"/>
    </row>
    <row r="74" spans="1:2" ht="15" customHeight="1" x14ac:dyDescent="0.25">
      <c r="A74" s="217" t="s">
        <v>393</v>
      </c>
      <c r="B74" s="3"/>
    </row>
    <row r="75" spans="1:2" x14ac:dyDescent="0.25">
      <c r="A75" s="218"/>
      <c r="B75" s="3"/>
    </row>
    <row r="76" spans="1:2" x14ac:dyDescent="0.25">
      <c r="A76" s="38" t="s">
        <v>30</v>
      </c>
      <c r="B76" s="43" t="str">
        <f>IF((LEN(WNIOSEK!D69)&gt;0),WNIOSEK!D69,"nie wskazał")</f>
        <v>nie wskazał</v>
      </c>
    </row>
    <row r="77" spans="1:2" x14ac:dyDescent="0.25">
      <c r="A77" s="38" t="s">
        <v>31</v>
      </c>
      <c r="B77" s="43" t="str">
        <f>IF((LEN(WNIOSEK!K69)&gt;0),WNIOSEK!K69,"nie wskazał")</f>
        <v>nie wskazał</v>
      </c>
    </row>
  </sheetData>
  <sheetProtection algorithmName="SHA-512" hashValue="0bh+YdMTXTKxG1vfYaCEV2x+nlcUxiySMiAJ9RfUsSzxzDk1pSoiEv1mwRCINTgynAdOQJZ9mp2RCgcJbn2KUQ==" saltValue="DkAXejYKT2z7pHP5mMoQ9A==" spinCount="100000" sheet="1" objects="1" scenarios="1" selectLockedCells="1" selectUnlockedCells="1"/>
  <mergeCells count="1">
    <mergeCell ref="A74:A75"/>
  </mergeCells>
  <conditionalFormatting sqref="B5:B39">
    <cfRule type="containsText" dxfId="3" priority="1" operator="containsText" text="BŁĄD">
      <formula>NOT(ISERROR(SEARCH("BŁĄD",B5)))</formula>
    </cfRule>
  </conditionalFormatting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F9A40-94ED-4982-AC42-2264DC608655}">
  <dimension ref="A1:T145"/>
  <sheetViews>
    <sheetView workbookViewId="0">
      <selection activeCell="P21" sqref="P21:S21"/>
    </sheetView>
  </sheetViews>
  <sheetFormatPr defaultRowHeight="15" x14ac:dyDescent="0.25"/>
  <cols>
    <col min="1" max="1" width="37.42578125" customWidth="1"/>
    <col min="2" max="2" width="31.140625" customWidth="1"/>
    <col min="3" max="3" width="34.28515625" customWidth="1"/>
    <col min="6" max="6" width="16.5703125" customWidth="1"/>
    <col min="8" max="8" width="16.42578125" customWidth="1"/>
    <col min="10" max="10" width="16.42578125" customWidth="1"/>
    <col min="13" max="13" width="16.42578125" customWidth="1"/>
    <col min="15" max="15" width="16.42578125" customWidth="1"/>
    <col min="18" max="18" width="16.42578125" customWidth="1"/>
    <col min="20" max="20" width="12" customWidth="1"/>
  </cols>
  <sheetData>
    <row r="1" spans="1:20" x14ac:dyDescent="0.25">
      <c r="A1" t="s">
        <v>182</v>
      </c>
      <c r="C1" t="s">
        <v>182</v>
      </c>
      <c r="F1" s="13" t="s">
        <v>182</v>
      </c>
      <c r="H1" t="s">
        <v>182</v>
      </c>
      <c r="J1" t="s">
        <v>182</v>
      </c>
      <c r="M1" t="s">
        <v>182</v>
      </c>
      <c r="O1" t="s">
        <v>182</v>
      </c>
      <c r="R1" t="s">
        <v>182</v>
      </c>
      <c r="T1" s="14" t="s">
        <v>372</v>
      </c>
    </row>
    <row r="2" spans="1:20" x14ac:dyDescent="0.25">
      <c r="A2" t="s">
        <v>38</v>
      </c>
      <c r="C2" t="s">
        <v>183</v>
      </c>
      <c r="F2" s="11" t="s">
        <v>207</v>
      </c>
      <c r="H2" t="s">
        <v>260</v>
      </c>
      <c r="J2" s="15">
        <v>44166</v>
      </c>
      <c r="M2">
        <v>1</v>
      </c>
      <c r="O2">
        <v>0</v>
      </c>
      <c r="R2">
        <v>1</v>
      </c>
      <c r="T2">
        <v>0</v>
      </c>
    </row>
    <row r="3" spans="1:20" x14ac:dyDescent="0.25">
      <c r="A3" t="s">
        <v>51</v>
      </c>
      <c r="C3" t="s">
        <v>184</v>
      </c>
      <c r="F3" s="12" t="s">
        <v>208</v>
      </c>
      <c r="H3" t="s">
        <v>261</v>
      </c>
      <c r="J3" s="15">
        <v>44167</v>
      </c>
      <c r="M3">
        <v>2</v>
      </c>
      <c r="O3">
        <v>1</v>
      </c>
      <c r="R3">
        <v>2</v>
      </c>
      <c r="T3">
        <v>1</v>
      </c>
    </row>
    <row r="4" spans="1:20" x14ac:dyDescent="0.25">
      <c r="A4" t="s">
        <v>172</v>
      </c>
      <c r="C4" t="s">
        <v>185</v>
      </c>
      <c r="F4" s="11" t="s">
        <v>209</v>
      </c>
      <c r="H4" t="s">
        <v>262</v>
      </c>
      <c r="J4" s="15">
        <v>44168</v>
      </c>
      <c r="M4">
        <v>3</v>
      </c>
    </row>
    <row r="5" spans="1:20" x14ac:dyDescent="0.25">
      <c r="A5" t="s">
        <v>60</v>
      </c>
      <c r="C5" t="s">
        <v>186</v>
      </c>
      <c r="H5" t="s">
        <v>263</v>
      </c>
      <c r="J5" s="15">
        <v>44169</v>
      </c>
      <c r="M5">
        <v>4</v>
      </c>
    </row>
    <row r="6" spans="1:20" x14ac:dyDescent="0.25">
      <c r="A6" t="s">
        <v>133</v>
      </c>
      <c r="C6" t="s">
        <v>187</v>
      </c>
      <c r="H6" t="s">
        <v>264</v>
      </c>
      <c r="J6" s="15">
        <v>44170</v>
      </c>
    </row>
    <row r="7" spans="1:20" x14ac:dyDescent="0.25">
      <c r="A7" t="s">
        <v>52</v>
      </c>
      <c r="C7" t="s">
        <v>188</v>
      </c>
      <c r="H7" t="s">
        <v>265</v>
      </c>
      <c r="J7" s="15">
        <v>44171</v>
      </c>
    </row>
    <row r="8" spans="1:20" x14ac:dyDescent="0.25">
      <c r="A8" t="s">
        <v>64</v>
      </c>
      <c r="C8" t="s">
        <v>189</v>
      </c>
      <c r="H8" t="s">
        <v>266</v>
      </c>
      <c r="J8" s="15">
        <v>44172</v>
      </c>
    </row>
    <row r="9" spans="1:20" x14ac:dyDescent="0.25">
      <c r="A9" t="s">
        <v>87</v>
      </c>
      <c r="C9" t="s">
        <v>190</v>
      </c>
      <c r="H9" t="s">
        <v>267</v>
      </c>
    </row>
    <row r="10" spans="1:20" x14ac:dyDescent="0.25">
      <c r="A10" t="s">
        <v>57</v>
      </c>
      <c r="C10" t="s">
        <v>191</v>
      </c>
      <c r="H10" t="s">
        <v>268</v>
      </c>
    </row>
    <row r="11" spans="1:20" x14ac:dyDescent="0.25">
      <c r="A11" t="s">
        <v>134</v>
      </c>
      <c r="C11" t="s">
        <v>192</v>
      </c>
      <c r="H11" t="s">
        <v>269</v>
      </c>
    </row>
    <row r="12" spans="1:20" x14ac:dyDescent="0.25">
      <c r="A12" t="s">
        <v>40</v>
      </c>
      <c r="C12" t="s">
        <v>193</v>
      </c>
      <c r="H12" t="s">
        <v>270</v>
      </c>
    </row>
    <row r="13" spans="1:20" x14ac:dyDescent="0.25">
      <c r="A13" t="s">
        <v>58</v>
      </c>
      <c r="C13" t="s">
        <v>194</v>
      </c>
      <c r="H13" t="s">
        <v>271</v>
      </c>
    </row>
    <row r="14" spans="1:20" x14ac:dyDescent="0.25">
      <c r="A14" t="s">
        <v>167</v>
      </c>
      <c r="C14" t="s">
        <v>195</v>
      </c>
      <c r="H14" t="s">
        <v>272</v>
      </c>
    </row>
    <row r="15" spans="1:20" x14ac:dyDescent="0.25">
      <c r="A15" t="s">
        <v>59</v>
      </c>
      <c r="C15" t="s">
        <v>196</v>
      </c>
      <c r="H15" t="s">
        <v>273</v>
      </c>
    </row>
    <row r="16" spans="1:20" x14ac:dyDescent="0.25">
      <c r="A16" t="s">
        <v>101</v>
      </c>
      <c r="C16" t="s">
        <v>197</v>
      </c>
      <c r="H16" t="s">
        <v>274</v>
      </c>
    </row>
    <row r="17" spans="1:8" x14ac:dyDescent="0.25">
      <c r="A17" t="s">
        <v>107</v>
      </c>
      <c r="C17" t="s">
        <v>198</v>
      </c>
      <c r="H17" t="s">
        <v>275</v>
      </c>
    </row>
    <row r="18" spans="1:8" x14ac:dyDescent="0.25">
      <c r="A18" t="s">
        <v>179</v>
      </c>
      <c r="C18" t="s">
        <v>199</v>
      </c>
      <c r="H18" t="s">
        <v>276</v>
      </c>
    </row>
    <row r="19" spans="1:8" x14ac:dyDescent="0.25">
      <c r="A19" t="s">
        <v>96</v>
      </c>
      <c r="C19" t="s">
        <v>200</v>
      </c>
      <c r="H19" t="s">
        <v>277</v>
      </c>
    </row>
    <row r="20" spans="1:8" x14ac:dyDescent="0.25">
      <c r="A20" t="s">
        <v>124</v>
      </c>
      <c r="C20" t="s">
        <v>201</v>
      </c>
      <c r="H20" t="s">
        <v>278</v>
      </c>
    </row>
    <row r="21" spans="1:8" x14ac:dyDescent="0.25">
      <c r="A21" t="s">
        <v>41</v>
      </c>
      <c r="C21" t="s">
        <v>202</v>
      </c>
      <c r="H21" t="s">
        <v>279</v>
      </c>
    </row>
    <row r="22" spans="1:8" x14ac:dyDescent="0.25">
      <c r="A22" t="s">
        <v>70</v>
      </c>
      <c r="C22" t="s">
        <v>203</v>
      </c>
      <c r="H22" t="s">
        <v>280</v>
      </c>
    </row>
    <row r="23" spans="1:8" x14ac:dyDescent="0.25">
      <c r="A23" t="s">
        <v>47</v>
      </c>
      <c r="C23" t="s">
        <v>204</v>
      </c>
      <c r="H23" t="s">
        <v>281</v>
      </c>
    </row>
    <row r="24" spans="1:8" x14ac:dyDescent="0.25">
      <c r="A24" t="s">
        <v>116</v>
      </c>
      <c r="C24" t="s">
        <v>205</v>
      </c>
      <c r="H24" t="s">
        <v>282</v>
      </c>
    </row>
    <row r="25" spans="1:8" x14ac:dyDescent="0.25">
      <c r="A25" t="s">
        <v>135</v>
      </c>
      <c r="H25" t="s">
        <v>283</v>
      </c>
    </row>
    <row r="26" spans="1:8" x14ac:dyDescent="0.25">
      <c r="A26" t="s">
        <v>168</v>
      </c>
      <c r="H26" t="s">
        <v>284</v>
      </c>
    </row>
    <row r="27" spans="1:8" x14ac:dyDescent="0.25">
      <c r="A27" t="s">
        <v>88</v>
      </c>
      <c r="H27" t="s">
        <v>285</v>
      </c>
    </row>
    <row r="28" spans="1:8" x14ac:dyDescent="0.25">
      <c r="A28" t="s">
        <v>76</v>
      </c>
      <c r="H28" t="s">
        <v>286</v>
      </c>
    </row>
    <row r="29" spans="1:8" x14ac:dyDescent="0.25">
      <c r="A29" t="s">
        <v>180</v>
      </c>
      <c r="H29" t="s">
        <v>287</v>
      </c>
    </row>
    <row r="30" spans="1:8" x14ac:dyDescent="0.25">
      <c r="A30" t="s">
        <v>117</v>
      </c>
      <c r="H30" t="s">
        <v>288</v>
      </c>
    </row>
    <row r="31" spans="1:8" x14ac:dyDescent="0.25">
      <c r="A31" t="s">
        <v>93</v>
      </c>
      <c r="H31" t="s">
        <v>289</v>
      </c>
    </row>
    <row r="32" spans="1:8" x14ac:dyDescent="0.25">
      <c r="A32" t="s">
        <v>83</v>
      </c>
      <c r="H32" t="s">
        <v>290</v>
      </c>
    </row>
    <row r="33" spans="1:8" x14ac:dyDescent="0.25">
      <c r="A33" t="s">
        <v>65</v>
      </c>
      <c r="H33" t="s">
        <v>291</v>
      </c>
    </row>
    <row r="34" spans="1:8" x14ac:dyDescent="0.25">
      <c r="A34" t="s">
        <v>129</v>
      </c>
      <c r="H34" t="s">
        <v>292</v>
      </c>
    </row>
    <row r="35" spans="1:8" x14ac:dyDescent="0.25">
      <c r="A35" t="s">
        <v>66</v>
      </c>
      <c r="H35" t="s">
        <v>293</v>
      </c>
    </row>
    <row r="36" spans="1:8" x14ac:dyDescent="0.25">
      <c r="A36" t="s">
        <v>97</v>
      </c>
      <c r="H36" t="s">
        <v>294</v>
      </c>
    </row>
    <row r="37" spans="1:8" x14ac:dyDescent="0.25">
      <c r="A37" t="s">
        <v>152</v>
      </c>
      <c r="H37" t="s">
        <v>295</v>
      </c>
    </row>
    <row r="38" spans="1:8" x14ac:dyDescent="0.25">
      <c r="A38" t="s">
        <v>108</v>
      </c>
      <c r="H38" t="s">
        <v>296</v>
      </c>
    </row>
    <row r="39" spans="1:8" x14ac:dyDescent="0.25">
      <c r="A39" t="s">
        <v>109</v>
      </c>
      <c r="H39" t="s">
        <v>297</v>
      </c>
    </row>
    <row r="40" spans="1:8" x14ac:dyDescent="0.25">
      <c r="A40" t="s">
        <v>136</v>
      </c>
      <c r="H40" t="s">
        <v>298</v>
      </c>
    </row>
    <row r="41" spans="1:8" x14ac:dyDescent="0.25">
      <c r="A41" t="s">
        <v>139</v>
      </c>
      <c r="H41" t="s">
        <v>299</v>
      </c>
    </row>
    <row r="42" spans="1:8" x14ac:dyDescent="0.25">
      <c r="A42" t="s">
        <v>148</v>
      </c>
      <c r="H42" t="s">
        <v>300</v>
      </c>
    </row>
    <row r="43" spans="1:8" x14ac:dyDescent="0.25">
      <c r="A43" t="s">
        <v>42</v>
      </c>
      <c r="H43" t="s">
        <v>301</v>
      </c>
    </row>
    <row r="44" spans="1:8" x14ac:dyDescent="0.25">
      <c r="A44" t="s">
        <v>77</v>
      </c>
      <c r="H44" t="s">
        <v>302</v>
      </c>
    </row>
    <row r="45" spans="1:8" x14ac:dyDescent="0.25">
      <c r="A45" t="s">
        <v>125</v>
      </c>
      <c r="H45" t="s">
        <v>303</v>
      </c>
    </row>
    <row r="46" spans="1:8" x14ac:dyDescent="0.25">
      <c r="A46" t="s">
        <v>141</v>
      </c>
      <c r="H46" t="s">
        <v>304</v>
      </c>
    </row>
    <row r="47" spans="1:8" x14ac:dyDescent="0.25">
      <c r="A47" t="s">
        <v>178</v>
      </c>
      <c r="H47" t="s">
        <v>305</v>
      </c>
    </row>
    <row r="48" spans="1:8" x14ac:dyDescent="0.25">
      <c r="A48" t="s">
        <v>49</v>
      </c>
      <c r="H48" t="s">
        <v>306</v>
      </c>
    </row>
    <row r="49" spans="1:8" x14ac:dyDescent="0.25">
      <c r="A49" t="s">
        <v>80</v>
      </c>
      <c r="H49" t="s">
        <v>307</v>
      </c>
    </row>
    <row r="50" spans="1:8" x14ac:dyDescent="0.25">
      <c r="A50" t="s">
        <v>43</v>
      </c>
      <c r="H50" t="s">
        <v>308</v>
      </c>
    </row>
    <row r="51" spans="1:8" x14ac:dyDescent="0.25">
      <c r="A51" t="s">
        <v>84</v>
      </c>
      <c r="H51" t="s">
        <v>309</v>
      </c>
    </row>
    <row r="52" spans="1:8" x14ac:dyDescent="0.25">
      <c r="A52" t="s">
        <v>169</v>
      </c>
      <c r="H52" t="s">
        <v>310</v>
      </c>
    </row>
    <row r="53" spans="1:8" x14ac:dyDescent="0.25">
      <c r="A53" t="s">
        <v>142</v>
      </c>
      <c r="H53" t="s">
        <v>311</v>
      </c>
    </row>
    <row r="54" spans="1:8" x14ac:dyDescent="0.25">
      <c r="A54" t="s">
        <v>149</v>
      </c>
      <c r="H54" t="s">
        <v>312</v>
      </c>
    </row>
    <row r="55" spans="1:8" x14ac:dyDescent="0.25">
      <c r="A55" t="s">
        <v>173</v>
      </c>
      <c r="H55" t="s">
        <v>313</v>
      </c>
    </row>
    <row r="56" spans="1:8" x14ac:dyDescent="0.25">
      <c r="A56" t="s">
        <v>94</v>
      </c>
      <c r="H56" t="s">
        <v>314</v>
      </c>
    </row>
    <row r="57" spans="1:8" x14ac:dyDescent="0.25">
      <c r="A57" t="s">
        <v>110</v>
      </c>
      <c r="H57" t="s">
        <v>315</v>
      </c>
    </row>
    <row r="58" spans="1:8" x14ac:dyDescent="0.25">
      <c r="A58" t="s">
        <v>161</v>
      </c>
      <c r="H58" t="s">
        <v>316</v>
      </c>
    </row>
    <row r="59" spans="1:8" x14ac:dyDescent="0.25">
      <c r="A59" t="s">
        <v>156</v>
      </c>
      <c r="H59" t="s">
        <v>317</v>
      </c>
    </row>
    <row r="60" spans="1:8" x14ac:dyDescent="0.25">
      <c r="A60" t="s">
        <v>126</v>
      </c>
      <c r="H60" t="s">
        <v>318</v>
      </c>
    </row>
    <row r="61" spans="1:8" x14ac:dyDescent="0.25">
      <c r="A61" t="s">
        <v>71</v>
      </c>
      <c r="H61" t="s">
        <v>319</v>
      </c>
    </row>
    <row r="62" spans="1:8" x14ac:dyDescent="0.25">
      <c r="A62" t="s">
        <v>89</v>
      </c>
      <c r="H62" t="s">
        <v>320</v>
      </c>
    </row>
    <row r="63" spans="1:8" x14ac:dyDescent="0.25">
      <c r="A63" t="s">
        <v>53</v>
      </c>
      <c r="H63" t="s">
        <v>321</v>
      </c>
    </row>
    <row r="64" spans="1:8" x14ac:dyDescent="0.25">
      <c r="A64" t="s">
        <v>143</v>
      </c>
      <c r="H64" t="s">
        <v>322</v>
      </c>
    </row>
    <row r="65" spans="1:8" x14ac:dyDescent="0.25">
      <c r="A65" t="s">
        <v>48</v>
      </c>
      <c r="H65" t="s">
        <v>323</v>
      </c>
    </row>
    <row r="66" spans="1:8" x14ac:dyDescent="0.25">
      <c r="A66" t="s">
        <v>137</v>
      </c>
      <c r="H66" t="s">
        <v>324</v>
      </c>
    </row>
    <row r="67" spans="1:8" x14ac:dyDescent="0.25">
      <c r="A67" t="s">
        <v>145</v>
      </c>
      <c r="H67" t="s">
        <v>325</v>
      </c>
    </row>
    <row r="68" spans="1:8" x14ac:dyDescent="0.25">
      <c r="A68" t="s">
        <v>150</v>
      </c>
      <c r="H68" t="s">
        <v>326</v>
      </c>
    </row>
    <row r="69" spans="1:8" x14ac:dyDescent="0.25">
      <c r="A69" t="s">
        <v>130</v>
      </c>
      <c r="H69" t="s">
        <v>327</v>
      </c>
    </row>
    <row r="70" spans="1:8" x14ac:dyDescent="0.25">
      <c r="A70" t="s">
        <v>44</v>
      </c>
      <c r="H70" t="s">
        <v>328</v>
      </c>
    </row>
    <row r="71" spans="1:8" x14ac:dyDescent="0.25">
      <c r="A71" t="s">
        <v>90</v>
      </c>
      <c r="H71" t="s">
        <v>329</v>
      </c>
    </row>
    <row r="72" spans="1:8" x14ac:dyDescent="0.25">
      <c r="A72" t="s">
        <v>72</v>
      </c>
      <c r="H72" t="s">
        <v>330</v>
      </c>
    </row>
    <row r="73" spans="1:8" x14ac:dyDescent="0.25">
      <c r="A73" t="s">
        <v>111</v>
      </c>
      <c r="H73" t="s">
        <v>331</v>
      </c>
    </row>
    <row r="74" spans="1:8" x14ac:dyDescent="0.25">
      <c r="A74" t="s">
        <v>138</v>
      </c>
      <c r="H74" t="s">
        <v>332</v>
      </c>
    </row>
    <row r="75" spans="1:8" x14ac:dyDescent="0.25">
      <c r="A75" t="s">
        <v>118</v>
      </c>
      <c r="H75" t="s">
        <v>333</v>
      </c>
    </row>
    <row r="76" spans="1:8" x14ac:dyDescent="0.25">
      <c r="A76" t="s">
        <v>170</v>
      </c>
      <c r="H76" t="s">
        <v>334</v>
      </c>
    </row>
    <row r="77" spans="1:8" x14ac:dyDescent="0.25">
      <c r="A77" t="s">
        <v>127</v>
      </c>
      <c r="H77" t="s">
        <v>335</v>
      </c>
    </row>
    <row r="78" spans="1:8" x14ac:dyDescent="0.25">
      <c r="A78" t="s">
        <v>171</v>
      </c>
      <c r="H78" t="s">
        <v>336</v>
      </c>
    </row>
    <row r="79" spans="1:8" x14ac:dyDescent="0.25">
      <c r="A79" t="s">
        <v>174</v>
      </c>
      <c r="H79" t="s">
        <v>337</v>
      </c>
    </row>
    <row r="80" spans="1:8" x14ac:dyDescent="0.25">
      <c r="A80" t="s">
        <v>146</v>
      </c>
      <c r="H80" t="s">
        <v>338</v>
      </c>
    </row>
    <row r="81" spans="1:8" x14ac:dyDescent="0.25">
      <c r="A81" t="s">
        <v>119</v>
      </c>
      <c r="H81" t="s">
        <v>339</v>
      </c>
    </row>
    <row r="82" spans="1:8" x14ac:dyDescent="0.25">
      <c r="A82" t="s">
        <v>120</v>
      </c>
      <c r="H82" t="s">
        <v>340</v>
      </c>
    </row>
    <row r="83" spans="1:8" x14ac:dyDescent="0.25">
      <c r="A83" t="s">
        <v>154</v>
      </c>
      <c r="H83" t="s">
        <v>341</v>
      </c>
    </row>
    <row r="84" spans="1:8" x14ac:dyDescent="0.25">
      <c r="A84" t="s">
        <v>157</v>
      </c>
      <c r="H84" t="s">
        <v>342</v>
      </c>
    </row>
    <row r="85" spans="1:8" x14ac:dyDescent="0.25">
      <c r="A85" t="s">
        <v>158</v>
      </c>
      <c r="H85" t="s">
        <v>343</v>
      </c>
    </row>
    <row r="86" spans="1:8" x14ac:dyDescent="0.25">
      <c r="A86" t="s">
        <v>39</v>
      </c>
      <c r="H86" t="s">
        <v>344</v>
      </c>
    </row>
    <row r="87" spans="1:8" x14ac:dyDescent="0.25">
      <c r="A87" t="s">
        <v>67</v>
      </c>
      <c r="H87" t="s">
        <v>345</v>
      </c>
    </row>
    <row r="88" spans="1:8" x14ac:dyDescent="0.25">
      <c r="A88" t="s">
        <v>164</v>
      </c>
      <c r="H88" t="s">
        <v>346</v>
      </c>
    </row>
    <row r="89" spans="1:8" x14ac:dyDescent="0.25">
      <c r="A89" t="s">
        <v>121</v>
      </c>
      <c r="H89" t="s">
        <v>347</v>
      </c>
    </row>
    <row r="90" spans="1:8" x14ac:dyDescent="0.25">
      <c r="A90" t="s">
        <v>112</v>
      </c>
      <c r="H90" t="s">
        <v>348</v>
      </c>
    </row>
    <row r="91" spans="1:8" x14ac:dyDescent="0.25">
      <c r="A91" t="s">
        <v>61</v>
      </c>
      <c r="H91" t="s">
        <v>349</v>
      </c>
    </row>
    <row r="92" spans="1:8" x14ac:dyDescent="0.25">
      <c r="A92" t="s">
        <v>68</v>
      </c>
      <c r="H92" t="s">
        <v>350</v>
      </c>
    </row>
    <row r="93" spans="1:8" x14ac:dyDescent="0.25">
      <c r="A93" t="s">
        <v>98</v>
      </c>
      <c r="H93" t="s">
        <v>351</v>
      </c>
    </row>
    <row r="94" spans="1:8" x14ac:dyDescent="0.25">
      <c r="A94" t="s">
        <v>151</v>
      </c>
      <c r="H94" t="s">
        <v>352</v>
      </c>
    </row>
    <row r="95" spans="1:8" x14ac:dyDescent="0.25">
      <c r="A95" t="s">
        <v>73</v>
      </c>
      <c r="H95" t="s">
        <v>353</v>
      </c>
    </row>
    <row r="96" spans="1:8" x14ac:dyDescent="0.25">
      <c r="A96" t="s">
        <v>160</v>
      </c>
      <c r="H96" t="s">
        <v>354</v>
      </c>
    </row>
    <row r="97" spans="1:8" x14ac:dyDescent="0.25">
      <c r="A97" t="s">
        <v>131</v>
      </c>
      <c r="H97" t="s">
        <v>355</v>
      </c>
    </row>
    <row r="98" spans="1:8" x14ac:dyDescent="0.25">
      <c r="A98" t="s">
        <v>113</v>
      </c>
      <c r="H98" t="s">
        <v>356</v>
      </c>
    </row>
    <row r="99" spans="1:8" x14ac:dyDescent="0.25">
      <c r="A99" t="s">
        <v>54</v>
      </c>
    </row>
    <row r="100" spans="1:8" x14ac:dyDescent="0.25">
      <c r="A100" t="s">
        <v>78</v>
      </c>
    </row>
    <row r="101" spans="1:8" x14ac:dyDescent="0.25">
      <c r="A101" t="s">
        <v>45</v>
      </c>
    </row>
    <row r="102" spans="1:8" x14ac:dyDescent="0.25">
      <c r="A102" t="s">
        <v>99</v>
      </c>
    </row>
    <row r="103" spans="1:8" x14ac:dyDescent="0.25">
      <c r="A103" t="s">
        <v>147</v>
      </c>
    </row>
    <row r="104" spans="1:8" x14ac:dyDescent="0.25">
      <c r="A104" t="s">
        <v>102</v>
      </c>
    </row>
    <row r="105" spans="1:8" x14ac:dyDescent="0.25">
      <c r="A105" t="s">
        <v>140</v>
      </c>
    </row>
    <row r="106" spans="1:8" x14ac:dyDescent="0.25">
      <c r="A106" t="s">
        <v>81</v>
      </c>
    </row>
    <row r="107" spans="1:8" x14ac:dyDescent="0.25">
      <c r="A107" t="s">
        <v>85</v>
      </c>
    </row>
    <row r="108" spans="1:8" x14ac:dyDescent="0.25">
      <c r="A108" t="s">
        <v>132</v>
      </c>
    </row>
    <row r="109" spans="1:8" x14ac:dyDescent="0.25">
      <c r="A109" t="s">
        <v>46</v>
      </c>
    </row>
    <row r="110" spans="1:8" x14ac:dyDescent="0.25">
      <c r="A110" t="s">
        <v>103</v>
      </c>
    </row>
    <row r="111" spans="1:8" x14ac:dyDescent="0.25">
      <c r="A111" t="s">
        <v>95</v>
      </c>
    </row>
    <row r="112" spans="1:8" x14ac:dyDescent="0.25">
      <c r="A112" t="s">
        <v>162</v>
      </c>
    </row>
    <row r="113" spans="1:1" x14ac:dyDescent="0.25">
      <c r="A113" t="s">
        <v>69</v>
      </c>
    </row>
    <row r="114" spans="1:1" x14ac:dyDescent="0.25">
      <c r="A114" t="s">
        <v>153</v>
      </c>
    </row>
    <row r="115" spans="1:1" x14ac:dyDescent="0.25">
      <c r="A115" t="s">
        <v>104</v>
      </c>
    </row>
    <row r="116" spans="1:1" x14ac:dyDescent="0.25">
      <c r="A116" t="s">
        <v>144</v>
      </c>
    </row>
    <row r="117" spans="1:1" x14ac:dyDescent="0.25">
      <c r="A117" t="s">
        <v>106</v>
      </c>
    </row>
    <row r="118" spans="1:1" x14ac:dyDescent="0.25">
      <c r="A118" t="s">
        <v>74</v>
      </c>
    </row>
    <row r="119" spans="1:1" x14ac:dyDescent="0.25">
      <c r="A119" t="s">
        <v>155</v>
      </c>
    </row>
    <row r="120" spans="1:1" x14ac:dyDescent="0.25">
      <c r="A120" t="s">
        <v>159</v>
      </c>
    </row>
    <row r="121" spans="1:1" x14ac:dyDescent="0.25">
      <c r="A121" t="s">
        <v>128</v>
      </c>
    </row>
    <row r="122" spans="1:1" x14ac:dyDescent="0.25">
      <c r="A122" t="s">
        <v>165</v>
      </c>
    </row>
    <row r="123" spans="1:1" x14ac:dyDescent="0.25">
      <c r="A123" t="s">
        <v>82</v>
      </c>
    </row>
    <row r="124" spans="1:1" x14ac:dyDescent="0.25">
      <c r="A124" t="s">
        <v>62</v>
      </c>
    </row>
    <row r="125" spans="1:1" x14ac:dyDescent="0.25">
      <c r="A125" t="s">
        <v>114</v>
      </c>
    </row>
    <row r="126" spans="1:1" x14ac:dyDescent="0.25">
      <c r="A126" t="s">
        <v>91</v>
      </c>
    </row>
    <row r="127" spans="1:1" x14ac:dyDescent="0.25">
      <c r="A127" t="s">
        <v>100</v>
      </c>
    </row>
    <row r="128" spans="1:1" x14ac:dyDescent="0.25">
      <c r="A128" t="s">
        <v>176</v>
      </c>
    </row>
    <row r="129" spans="1:1" x14ac:dyDescent="0.25">
      <c r="A129" t="s">
        <v>166</v>
      </c>
    </row>
    <row r="130" spans="1:1" x14ac:dyDescent="0.25">
      <c r="A130" t="s">
        <v>75</v>
      </c>
    </row>
    <row r="131" spans="1:1" x14ac:dyDescent="0.25">
      <c r="A131" t="s">
        <v>55</v>
      </c>
    </row>
    <row r="132" spans="1:1" x14ac:dyDescent="0.25">
      <c r="A132" t="s">
        <v>115</v>
      </c>
    </row>
    <row r="133" spans="1:1" x14ac:dyDescent="0.25">
      <c r="A133" t="s">
        <v>181</v>
      </c>
    </row>
    <row r="134" spans="1:1" x14ac:dyDescent="0.25">
      <c r="A134" t="s">
        <v>105</v>
      </c>
    </row>
    <row r="135" spans="1:1" x14ac:dyDescent="0.25">
      <c r="A135" t="s">
        <v>92</v>
      </c>
    </row>
    <row r="136" spans="1:1" x14ac:dyDescent="0.25">
      <c r="A136" t="s">
        <v>122</v>
      </c>
    </row>
    <row r="137" spans="1:1" x14ac:dyDescent="0.25">
      <c r="A137" t="s">
        <v>163</v>
      </c>
    </row>
    <row r="138" spans="1:1" x14ac:dyDescent="0.25">
      <c r="A138" t="s">
        <v>177</v>
      </c>
    </row>
    <row r="139" spans="1:1" x14ac:dyDescent="0.25">
      <c r="A139" t="s">
        <v>50</v>
      </c>
    </row>
    <row r="140" spans="1:1" x14ac:dyDescent="0.25">
      <c r="A140" t="s">
        <v>56</v>
      </c>
    </row>
    <row r="141" spans="1:1" x14ac:dyDescent="0.25">
      <c r="A141" t="s">
        <v>63</v>
      </c>
    </row>
    <row r="142" spans="1:1" x14ac:dyDescent="0.25">
      <c r="A142" t="s">
        <v>79</v>
      </c>
    </row>
    <row r="143" spans="1:1" x14ac:dyDescent="0.25">
      <c r="A143" t="s">
        <v>123</v>
      </c>
    </row>
    <row r="144" spans="1:1" x14ac:dyDescent="0.25">
      <c r="A144" t="s">
        <v>86</v>
      </c>
    </row>
    <row r="145" spans="1:1" x14ac:dyDescent="0.25">
      <c r="A145" t="s">
        <v>175</v>
      </c>
    </row>
  </sheetData>
  <sheetProtection algorithmName="SHA-512" hashValue="Dy5gVOGzdV4sGaFFyBYnPGyu2vUTBxUTX/sgl34djHa+Tf+I536IWNGbu7XlzQ73fRLZO8Kss8rSnqT/b6kRNg==" saltValue="aVUmI6YfpxYJqweoCviChA==" spinCount="100000" sheet="1" objects="1" selectLockedCells="1" selectUnlockedCells="1"/>
  <sortState xmlns:xlrd2="http://schemas.microsoft.com/office/spreadsheetml/2017/richdata2" ref="C2:C24">
    <sortCondition ref="C2:C24"/>
  </sortState>
  <dataValidations disablePrompts="1" count="1">
    <dataValidation type="list" allowBlank="1" showInputMessage="1" showErrorMessage="1" sqref="A1:A145" xr:uid="{3D6FCE48-5C40-4F1E-B813-4A05F628575D}">
      <formula1>$A$1:$A$145</formula1>
    </dataValidation>
  </dataValidations>
  <pageMargins left="0.7" right="0.7" top="0.75" bottom="0.75" header="0.3" footer="0.3"/>
  <pageSetup paperSize="9" orientation="portrait" horizontalDpi="4294967293" verticalDpi="0" r:id="rId1"/>
  <tableParts count="9">
    <tablePart r:id="rId2"/>
    <tablePart r:id="rId3"/>
    <tablePart r:id="rId4"/>
    <tablePart r:id="rId5"/>
    <tablePart r:id="rId6"/>
    <tablePart r:id="rId7"/>
    <tablePart r:id="rId8"/>
    <tablePart r:id="rId9"/>
    <tablePart r:id="rId10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3789F4-2250-4C6A-AB66-D0C114A5BFB4}">
  <dimension ref="A1:AG5"/>
  <sheetViews>
    <sheetView topLeftCell="J1" workbookViewId="0">
      <selection activeCell="AG2" sqref="AG2"/>
    </sheetView>
  </sheetViews>
  <sheetFormatPr defaultRowHeight="15" x14ac:dyDescent="0.25"/>
  <cols>
    <col min="1" max="2" width="9.140625" style="14"/>
    <col min="3" max="3" width="13.140625" style="14" customWidth="1"/>
    <col min="4" max="6" width="9.140625" style="14"/>
    <col min="7" max="7" width="12.85546875" style="14" customWidth="1"/>
    <col min="8" max="8" width="10.85546875" style="14" bestFit="1" customWidth="1"/>
    <col min="9" max="10" width="9.140625" style="14"/>
    <col min="11" max="11" width="10.42578125" style="14" bestFit="1" customWidth="1"/>
    <col min="13" max="13" width="9.140625" style="14"/>
    <col min="17" max="17" width="4.5703125" customWidth="1"/>
    <col min="18" max="20" width="9.140625" style="14"/>
    <col min="22" max="22" width="5.7109375" customWidth="1"/>
    <col min="23" max="23" width="7.42578125" customWidth="1"/>
    <col min="24" max="24" width="7.42578125" style="14" customWidth="1"/>
    <col min="25" max="26" width="9.140625" style="14"/>
  </cols>
  <sheetData>
    <row r="1" spans="1:33" s="19" customFormat="1" x14ac:dyDescent="0.25">
      <c r="A1" s="18" t="e">
        <f>WNIOSEK!R61</f>
        <v>#DIV/0!</v>
      </c>
      <c r="B1" s="19">
        <f>WNIOSEK!D12</f>
        <v>0</v>
      </c>
      <c r="C1" s="20" t="str">
        <f>WNIOSEK!K12</f>
        <v>Wybierz z listy:</v>
      </c>
      <c r="D1" s="19">
        <f>WNIOSEK!R12</f>
        <v>0</v>
      </c>
      <c r="E1" s="19">
        <f>WNIOSEK!I60</f>
        <v>0</v>
      </c>
      <c r="F1" s="19" t="str">
        <f>WNIOSEK!I61</f>
        <v>Wybierz z listy:</v>
      </c>
      <c r="G1" s="21">
        <f>WNIOSEK!E50</f>
        <v>0</v>
      </c>
      <c r="H1" s="21">
        <f>WNIOSEK!E52</f>
        <v>0</v>
      </c>
      <c r="I1" s="22" t="e">
        <f>WNIOSEK!E54</f>
        <v>#DIV/0!</v>
      </c>
      <c r="J1" s="19">
        <f>WNIOSEK!M54</f>
        <v>0</v>
      </c>
      <c r="K1" s="21" t="e">
        <f>WNIOSEK!R60</f>
        <v>#DIV/0!</v>
      </c>
      <c r="L1" s="19">
        <f>WNIOSEK!F14</f>
        <v>0</v>
      </c>
      <c r="M1" s="23">
        <f>WNIOSEK!G26</f>
        <v>0</v>
      </c>
      <c r="N1" s="23">
        <f>WNIOSEK!D18</f>
        <v>0</v>
      </c>
      <c r="O1" s="19" t="str">
        <f>WNIOSEK!D28</f>
        <v>Wybierz z listy:</v>
      </c>
      <c r="P1" s="19" t="str">
        <f>WNIOSEK!D30</f>
        <v>Wybierz z listy:</v>
      </c>
      <c r="Q1" s="19" t="str">
        <f>WNIOSEK!M30</f>
        <v>Wybierz z listy:</v>
      </c>
      <c r="R1" s="19" t="str">
        <f>WNIOSEK!N18</f>
        <v>Wybierz z listy:</v>
      </c>
      <c r="S1" s="19" t="str">
        <f>WNIOSEK!Q18</f>
        <v>Wybierz z listy:</v>
      </c>
      <c r="T1" s="19">
        <f>WNIOSEK!J20</f>
        <v>0</v>
      </c>
      <c r="U1" s="19">
        <f>WNIOSEK!I22</f>
        <v>0</v>
      </c>
      <c r="V1" s="19">
        <f>WNIOSEK!O22</f>
        <v>0</v>
      </c>
      <c r="W1" s="19">
        <f>WNIOSEK!S22</f>
        <v>0</v>
      </c>
      <c r="X1" s="23">
        <f>WNIOSEK!S20</f>
        <v>0</v>
      </c>
      <c r="Y1" s="23">
        <f>WNIOSEK!I24</f>
        <v>0</v>
      </c>
      <c r="Z1" s="19">
        <f>WNIOSEK!O24</f>
        <v>0</v>
      </c>
      <c r="AA1" s="19">
        <f>WNIOSEK!C21</f>
        <v>0</v>
      </c>
      <c r="AB1" s="19">
        <f>WNIOSEK!C22</f>
        <v>0</v>
      </c>
      <c r="AC1" s="23">
        <f>WNIOSEK!C23</f>
        <v>0</v>
      </c>
      <c r="AD1" s="19">
        <f>WNIOSEK!C24</f>
        <v>0</v>
      </c>
      <c r="AE1" s="23">
        <f>WNIOSEK!D69</f>
        <v>0</v>
      </c>
      <c r="AF1" s="23">
        <f>WNIOSEK!K69</f>
        <v>0</v>
      </c>
      <c r="AG1" s="19">
        <f>WNIOSEK!G16</f>
        <v>0</v>
      </c>
    </row>
    <row r="5" spans="1:33" ht="156.75" customHeight="1" x14ac:dyDescent="0.25">
      <c r="A5" s="17" t="s">
        <v>242</v>
      </c>
      <c r="B5" s="17" t="s">
        <v>225</v>
      </c>
      <c r="C5" s="17" t="s">
        <v>226</v>
      </c>
      <c r="D5" s="17" t="s">
        <v>227</v>
      </c>
      <c r="E5" s="17" t="s">
        <v>243</v>
      </c>
      <c r="F5" s="17" t="s">
        <v>244</v>
      </c>
      <c r="G5" s="17" t="s">
        <v>245</v>
      </c>
      <c r="H5" s="17" t="s">
        <v>246</v>
      </c>
      <c r="I5" s="17" t="s">
        <v>247</v>
      </c>
      <c r="J5" s="17" t="s">
        <v>248</v>
      </c>
      <c r="K5" s="17" t="s">
        <v>249</v>
      </c>
      <c r="L5" s="17" t="s">
        <v>228</v>
      </c>
      <c r="M5" s="17" t="s">
        <v>402</v>
      </c>
      <c r="N5" s="17" t="s">
        <v>229</v>
      </c>
      <c r="O5" s="17" t="s">
        <v>239</v>
      </c>
      <c r="P5" s="17" t="s">
        <v>240</v>
      </c>
      <c r="Q5" s="17" t="s">
        <v>241</v>
      </c>
      <c r="R5" s="17" t="s">
        <v>230</v>
      </c>
      <c r="S5" s="17" t="s">
        <v>231</v>
      </c>
      <c r="T5" s="17" t="s">
        <v>232</v>
      </c>
      <c r="U5" s="17" t="s">
        <v>236</v>
      </c>
      <c r="V5" s="17" t="s">
        <v>237</v>
      </c>
      <c r="W5" s="17" t="s">
        <v>238</v>
      </c>
      <c r="X5" s="17" t="s">
        <v>233</v>
      </c>
      <c r="Y5" s="17" t="s">
        <v>234</v>
      </c>
      <c r="Z5" s="17" t="s">
        <v>235</v>
      </c>
      <c r="AA5" s="17" t="s">
        <v>250</v>
      </c>
      <c r="AB5" s="17" t="s">
        <v>251</v>
      </c>
      <c r="AC5" s="17" t="s">
        <v>252</v>
      </c>
      <c r="AD5" s="17" t="s">
        <v>253</v>
      </c>
      <c r="AE5" s="17" t="s">
        <v>254</v>
      </c>
      <c r="AF5" s="17" t="s">
        <v>255</v>
      </c>
      <c r="AG5" s="17" t="s">
        <v>407</v>
      </c>
    </row>
  </sheetData>
  <sheetProtection algorithmName="SHA-512" hashValue="gO0z6WmDo1X3k6K7VIMmwv1Mqs3ozmIJ/UVXg0RiFdnu6GFpElhsygWHWHJusksIuD/Y8BOEhPkwC2gzGfLZtA==" saltValue="M30+qqEWpv9l8GhgHHPeZg==" spinCount="100000" sheet="1" objects="1" scenarios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Nazwane zakresy</vt:lpstr>
      </vt:variant>
      <vt:variant>
        <vt:i4>1</vt:i4>
      </vt:variant>
    </vt:vector>
  </HeadingPairs>
  <TitlesOfParts>
    <vt:vector size="5" baseType="lpstr">
      <vt:lpstr>WNIOSEK</vt:lpstr>
      <vt:lpstr>Przegląd błędów</vt:lpstr>
      <vt:lpstr>LISTY</vt:lpstr>
      <vt:lpstr>EKSPORT DO BAZY</vt:lpstr>
      <vt:lpstr>WNIOSEK!Obszar_wydruku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</dc:creator>
  <cp:lastModifiedBy>Adam</cp:lastModifiedBy>
  <cp:lastPrinted>2020-11-29T20:24:22Z</cp:lastPrinted>
  <dcterms:created xsi:type="dcterms:W3CDTF">2020-11-24T13:53:22Z</dcterms:created>
  <dcterms:modified xsi:type="dcterms:W3CDTF">2020-11-30T15:26:01Z</dcterms:modified>
</cp:coreProperties>
</file>